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11640" tabRatio="883" activeTab="0"/>
  </bookViews>
  <sheets>
    <sheet name="Mladší žákyně I" sheetId="1" r:id="rId1"/>
    <sheet name="Mladší žáci I" sheetId="2" r:id="rId2"/>
    <sheet name="Mladší žákyně II" sheetId="3" r:id="rId3"/>
    <sheet name="Mladší žáci II" sheetId="4" r:id="rId4"/>
    <sheet name="Starší žákyně I" sheetId="5" r:id="rId5"/>
    <sheet name="Starší žáci I" sheetId="6" r:id="rId6"/>
    <sheet name="Starší žákyně II" sheetId="7" r:id="rId7"/>
    <sheet name="Starší žáci II" sheetId="8" r:id="rId8"/>
  </sheets>
  <definedNames>
    <definedName name="_xlnm.Print_Area" localSheetId="1">'Mladší žáci I'!$A$22:$L$45</definedName>
  </definedNames>
  <calcPr fullCalcOnLoad="1"/>
</workbook>
</file>

<file path=xl/sharedStrings.xml><?xml version="1.0" encoding="utf-8"?>
<sst xmlns="http://schemas.openxmlformats.org/spreadsheetml/2006/main" count="256" uniqueCount="101">
  <si>
    <t>body</t>
  </si>
  <si>
    <t>skok do dálky</t>
  </si>
  <si>
    <t>sprint 50 m</t>
  </si>
  <si>
    <t>výkon</t>
  </si>
  <si>
    <t>hod kr. míček</t>
  </si>
  <si>
    <t>běh 400 m</t>
  </si>
  <si>
    <t>Mladší žákyně I.</t>
  </si>
  <si>
    <t>Mladší žáci I.</t>
  </si>
  <si>
    <t>Mladší žáci II.</t>
  </si>
  <si>
    <t>Mladší žákyně II.</t>
  </si>
  <si>
    <t>celkem</t>
  </si>
  <si>
    <t>pořadí</t>
  </si>
  <si>
    <t>sprint 60 m</t>
  </si>
  <si>
    <t>hod gr.</t>
  </si>
  <si>
    <t>běh 800 m</t>
  </si>
  <si>
    <t>Starší žákyně I.</t>
  </si>
  <si>
    <t>Starší žáci I.</t>
  </si>
  <si>
    <t>hod gra.</t>
  </si>
  <si>
    <t>Starší žáci II.</t>
  </si>
  <si>
    <t>Starší žákyně II.</t>
  </si>
  <si>
    <t>ZŠ</t>
  </si>
  <si>
    <t>Spartak Vrchlabí</t>
  </si>
  <si>
    <t>4 Půlpálová Magdalena</t>
  </si>
  <si>
    <t>Lánov</t>
  </si>
  <si>
    <t>6 Suková Tereza</t>
  </si>
  <si>
    <t>5 Novotný Vojtěch</t>
  </si>
  <si>
    <t>7 Svatý Martin</t>
  </si>
  <si>
    <t>11 Hartig Jiří</t>
  </si>
  <si>
    <t>12 Klimeš Martin</t>
  </si>
  <si>
    <t>9 Klimešová Kateřina</t>
  </si>
  <si>
    <t>10 Krulišová Barbora</t>
  </si>
  <si>
    <t>Úpice</t>
  </si>
  <si>
    <t>Havlovice</t>
  </si>
  <si>
    <t>TU</t>
  </si>
  <si>
    <t>Brusnice</t>
  </si>
  <si>
    <t>Žacléř</t>
  </si>
  <si>
    <t>3 Kubát Jan 03</t>
  </si>
  <si>
    <t>2 Horníková Karolína 02</t>
  </si>
  <si>
    <t>1 Kubátová Kristýna 03</t>
  </si>
  <si>
    <t>63 Pilař Pavel 97</t>
  </si>
  <si>
    <t>64 Svědiroh Jakub 97</t>
  </si>
  <si>
    <t>77 Koberová Daniela 02</t>
  </si>
  <si>
    <t>78 Marzecová Sabina 00</t>
  </si>
  <si>
    <t>79 Marzecová Darja 98</t>
  </si>
  <si>
    <t>76 Maršálová Michaela 03</t>
  </si>
  <si>
    <t>75 Živná Tereza 04</t>
  </si>
  <si>
    <t>74 Havlíčková Kamila 04</t>
  </si>
  <si>
    <t>73 Pumrová Barbora 04</t>
  </si>
  <si>
    <t>66 Kašpar Teodor 01</t>
  </si>
  <si>
    <t>65 Syrový Aleš 01</t>
  </si>
  <si>
    <t>67 Novák Pavel 03</t>
  </si>
  <si>
    <t>87 Dvorská Bety 04</t>
  </si>
  <si>
    <t>86 Horáčková Kamila 04</t>
  </si>
  <si>
    <t>91 Kornfeldová Natalie 01</t>
  </si>
  <si>
    <t>90 Bydžovská Katka 01</t>
  </si>
  <si>
    <t>89 Říčařová Verča 02</t>
  </si>
  <si>
    <t>88 Šolínová Kaja 02</t>
  </si>
  <si>
    <t>92 Tláskalová Sabina 98</t>
  </si>
  <si>
    <t>93 Dvorský Matyáš 97</t>
  </si>
  <si>
    <t>55 Vosáhlo Michal 04</t>
  </si>
  <si>
    <t>57 Balcar Jaroslav 99</t>
  </si>
  <si>
    <t>56 Kaizr Matěj 00</t>
  </si>
  <si>
    <t>59 Kábrt Jaroslav 02</t>
  </si>
  <si>
    <t>58 Vlček Ondřej 01</t>
  </si>
  <si>
    <t>60 Stará Petra 99</t>
  </si>
  <si>
    <t>62 Smékalová Karolína 98</t>
  </si>
  <si>
    <t>61 Friebelová Radka 98</t>
  </si>
  <si>
    <t>14 Petera Ondřej 04</t>
  </si>
  <si>
    <t>13 Černý Michal 03</t>
  </si>
  <si>
    <t>29 Turková Kristýna 97</t>
  </si>
  <si>
    <t>28 Ejemová Dominika 97</t>
  </si>
  <si>
    <t>27 Matějková Adéla 98</t>
  </si>
  <si>
    <t>30 Valentová Lucie 00</t>
  </si>
  <si>
    <t>31 Hájková Michaela 02</t>
  </si>
  <si>
    <t>36 Čapková Anita 03</t>
  </si>
  <si>
    <t>35 Térová Julie 04</t>
  </si>
  <si>
    <t>34 Dašková Markéta 04</t>
  </si>
  <si>
    <t>33 Khunová Kristýna 04</t>
  </si>
  <si>
    <t>32 Mikešová Daniela 03</t>
  </si>
  <si>
    <t>18 Kejzlar David 01</t>
  </si>
  <si>
    <t>17 Píša Matěj 02</t>
  </si>
  <si>
    <t>16 Jarý Pavel 02</t>
  </si>
  <si>
    <t>15 Staník Martin 02</t>
  </si>
  <si>
    <t>19 Jarý Vojtěch 99</t>
  </si>
  <si>
    <t>20 Bárta Otakar 99</t>
  </si>
  <si>
    <t>22 Vlček David 97</t>
  </si>
  <si>
    <t>21 Štěpánský Lukas 97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</si>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</sst>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/>
      <top style="thin"/>
      <bottom style="thin"/>
    </border>
    <border>
      <left/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medium">
        <color indexed="8"/>
      </top>
      <bottom/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8"/>
      </right>
      <top/>
      <bottom style="thin">
        <color indexed="9"/>
      </bottom>
    </border>
    <border>
      <left/>
      <right style="thin"/>
      <top style="thin">
        <color indexed="9"/>
      </top>
      <bottom style="medium">
        <color indexed="8"/>
      </bottom>
    </border>
    <border>
      <left/>
      <right style="thin"/>
      <top style="thin">
        <color indexed="9"/>
      </top>
      <bottom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 vertical="center" indent="1"/>
    </xf>
    <xf numFmtId="2" fontId="5" fillId="0" borderId="10" xfId="0" applyNumberFormat="1" applyFont="1" applyBorder="1" applyAlignment="1">
      <alignment/>
    </xf>
    <xf numFmtId="2" fontId="5" fillId="11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11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2" fontId="5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2" fontId="5" fillId="11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4" borderId="24" xfId="0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2" fontId="5" fillId="11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11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2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25" borderId="10" xfId="0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25" borderId="10" xfId="0" applyNumberFormat="1" applyFill="1" applyBorder="1" applyAlignment="1">
      <alignment/>
    </xf>
    <xf numFmtId="0" fontId="0" fillId="25" borderId="12" xfId="0" applyFill="1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11" borderId="28" xfId="0" applyNumberFormat="1" applyFont="1" applyFill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11" borderId="28" xfId="0" applyNumberFormat="1" applyFont="1" applyFill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" fontId="5" fillId="11" borderId="29" xfId="0" applyNumberFormat="1" applyFont="1" applyFill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5" fillId="11" borderId="29" xfId="0" applyNumberFormat="1" applyFont="1" applyFill="1" applyBorder="1" applyAlignment="1">
      <alignment horizontal="center" vertical="center"/>
    </xf>
    <xf numFmtId="49" fontId="0" fillId="26" borderId="35" xfId="0" applyNumberFormat="1" applyFont="1" applyFill="1" applyBorder="1" applyAlignment="1">
      <alignment/>
    </xf>
    <xf numFmtId="49" fontId="0" fillId="27" borderId="36" xfId="0" applyNumberFormat="1" applyFont="1" applyFill="1" applyBorder="1" applyAlignment="1">
      <alignment/>
    </xf>
    <xf numFmtId="49" fontId="0" fillId="26" borderId="36" xfId="0" applyNumberFormat="1" applyFont="1" applyFill="1" applyBorder="1" applyAlignment="1">
      <alignment/>
    </xf>
    <xf numFmtId="49" fontId="0" fillId="27" borderId="35" xfId="0" applyNumberFormat="1" applyFont="1" applyFill="1" applyBorder="1" applyAlignment="1">
      <alignment/>
    </xf>
    <xf numFmtId="0" fontId="5" fillId="0" borderId="37" xfId="0" applyFont="1" applyBorder="1" applyAlignment="1">
      <alignment horizontal="right" vertical="center" indent="1"/>
    </xf>
    <xf numFmtId="49" fontId="0" fillId="26" borderId="38" xfId="0" applyNumberFormat="1" applyFont="1" applyFill="1" applyBorder="1" applyAlignment="1">
      <alignment/>
    </xf>
    <xf numFmtId="49" fontId="0" fillId="27" borderId="39" xfId="0" applyNumberFormat="1" applyFont="1" applyFill="1" applyBorder="1" applyAlignment="1">
      <alignment/>
    </xf>
    <xf numFmtId="0" fontId="5" fillId="0" borderId="37" xfId="0" applyFont="1" applyBorder="1" applyAlignment="1">
      <alignment horizontal="center" vertical="center"/>
    </xf>
    <xf numFmtId="49" fontId="0" fillId="27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 horizontal="center"/>
    </xf>
    <xf numFmtId="49" fontId="0" fillId="27" borderId="42" xfId="0" applyNumberFormat="1" applyFont="1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2" fontId="5" fillId="11" borderId="44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11" borderId="44" xfId="0" applyNumberFormat="1" applyFont="1" applyFill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0" fillId="26" borderId="35" xfId="0" applyNumberFormat="1" applyFont="1" applyFill="1" applyBorder="1" applyAlignment="1">
      <alignment horizontal="center"/>
    </xf>
    <xf numFmtId="49" fontId="0" fillId="27" borderId="36" xfId="0" applyNumberFormat="1" applyFont="1" applyFill="1" applyBorder="1" applyAlignment="1">
      <alignment horizontal="center"/>
    </xf>
    <xf numFmtId="49" fontId="0" fillId="26" borderId="36" xfId="0" applyNumberFormat="1" applyFont="1" applyFill="1" applyBorder="1" applyAlignment="1">
      <alignment horizontal="center"/>
    </xf>
    <xf numFmtId="49" fontId="0" fillId="27" borderId="35" xfId="0" applyNumberFormat="1" applyFont="1" applyFill="1" applyBorder="1" applyAlignment="1">
      <alignment horizontal="center"/>
    </xf>
    <xf numFmtId="49" fontId="0" fillId="27" borderId="46" xfId="0" applyNumberFormat="1" applyFont="1" applyFill="1" applyBorder="1" applyAlignment="1">
      <alignment horizontal="center"/>
    </xf>
    <xf numFmtId="49" fontId="0" fillId="26" borderId="18" xfId="0" applyNumberFormat="1" applyFont="1" applyFill="1" applyBorder="1" applyAlignment="1">
      <alignment horizontal="center"/>
    </xf>
    <xf numFmtId="49" fontId="0" fillId="27" borderId="47" xfId="0" applyNumberFormat="1" applyFont="1" applyFill="1" applyBorder="1" applyAlignment="1">
      <alignment horizontal="center"/>
    </xf>
    <xf numFmtId="49" fontId="0" fillId="26" borderId="48" xfId="0" applyNumberFormat="1" applyFont="1" applyFill="1" applyBorder="1" applyAlignment="1">
      <alignment horizontal="center"/>
    </xf>
    <xf numFmtId="49" fontId="0" fillId="27" borderId="48" xfId="0" applyNumberFormat="1" applyFont="1" applyFill="1" applyBorder="1" applyAlignment="1">
      <alignment horizontal="center"/>
    </xf>
    <xf numFmtId="49" fontId="0" fillId="27" borderId="49" xfId="0" applyNumberFormat="1" applyFont="1" applyFill="1" applyBorder="1" applyAlignment="1">
      <alignment horizontal="center"/>
    </xf>
    <xf numFmtId="49" fontId="0" fillId="27" borderId="50" xfId="0" applyNumberFormat="1" applyFont="1" applyFill="1" applyBorder="1" applyAlignment="1">
      <alignment horizontal="center"/>
    </xf>
    <xf numFmtId="49" fontId="0" fillId="26" borderId="36" xfId="0" applyNumberFormat="1" applyFill="1" applyBorder="1" applyAlignment="1">
      <alignment horizontal="center"/>
    </xf>
    <xf numFmtId="49" fontId="0" fillId="26" borderId="42" xfId="0" applyNumberFormat="1" applyFont="1" applyFill="1" applyBorder="1" applyAlignment="1">
      <alignment/>
    </xf>
    <xf numFmtId="49" fontId="0" fillId="26" borderId="51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 vertical="center"/>
    </xf>
    <xf numFmtId="49" fontId="0" fillId="27" borderId="36" xfId="0" applyNumberFormat="1" applyFill="1" applyBorder="1" applyAlignment="1">
      <alignment/>
    </xf>
    <xf numFmtId="49" fontId="0" fillId="27" borderId="36" xfId="0" applyNumberFormat="1" applyFill="1" applyBorder="1" applyAlignment="1">
      <alignment horizontal="center"/>
    </xf>
    <xf numFmtId="49" fontId="0" fillId="26" borderId="36" xfId="0" applyNumberFormat="1" applyFill="1" applyBorder="1" applyAlignment="1">
      <alignment/>
    </xf>
    <xf numFmtId="49" fontId="0" fillId="26" borderId="35" xfId="0" applyNumberFormat="1" applyFill="1" applyBorder="1" applyAlignment="1">
      <alignment/>
    </xf>
    <xf numFmtId="49" fontId="0" fillId="26" borderId="35" xfId="0" applyNumberFormat="1" applyFill="1" applyBorder="1" applyAlignment="1">
      <alignment horizontal="center"/>
    </xf>
    <xf numFmtId="49" fontId="0" fillId="27" borderId="35" xfId="0" applyNumberFormat="1" applyFill="1" applyBorder="1" applyAlignment="1">
      <alignment/>
    </xf>
    <xf numFmtId="49" fontId="0" fillId="27" borderId="35" xfId="0" applyNumberForma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25" borderId="62" xfId="0" applyFill="1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25" borderId="63" xfId="0" applyFill="1" applyBorder="1" applyAlignment="1">
      <alignment vertical="center" textRotation="255"/>
    </xf>
    <xf numFmtId="0" fontId="0" fillId="25" borderId="62" xfId="0" applyFill="1" applyBorder="1" applyAlignment="1">
      <alignment textRotation="255" wrapText="1"/>
    </xf>
    <xf numFmtId="0" fontId="0" fillId="0" borderId="63" xfId="0" applyBorder="1" applyAlignment="1">
      <alignment textRotation="255" wrapText="1"/>
    </xf>
    <xf numFmtId="2" fontId="5" fillId="24" borderId="24" xfId="0" applyNumberFormat="1" applyFont="1" applyFill="1" applyBorder="1" applyAlignment="1">
      <alignment horizontal="center" vertical="center"/>
    </xf>
    <xf numFmtId="2" fontId="5" fillId="24" borderId="11" xfId="0" applyNumberFormat="1" applyFont="1" applyFill="1" applyBorder="1" applyAlignment="1">
      <alignment horizontal="center" vertical="center"/>
    </xf>
    <xf numFmtId="2" fontId="5" fillId="24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Zeros="0" tabSelected="1" zoomScalePageLayoutView="0" workbookViewId="0" topLeftCell="A1">
      <selection activeCell="A4" sqref="A4:L7"/>
    </sheetView>
  </sheetViews>
  <sheetFormatPr defaultColWidth="9.140625" defaultRowHeight="12.75"/>
  <cols>
    <col min="1" max="1" width="24.140625" style="0" customWidth="1"/>
    <col min="2" max="2" width="16.8515625" style="4" customWidth="1"/>
    <col min="3" max="12" width="8.28125" style="0" customWidth="1"/>
    <col min="13" max="13" width="6.7109375" style="0" customWidth="1"/>
  </cols>
  <sheetData>
    <row r="1" spans="1:12" ht="20.25">
      <c r="A1" s="147"/>
      <c r="B1" s="31"/>
      <c r="C1" s="165" t="s">
        <v>6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>
      <c r="A2" s="148"/>
      <c r="B2" s="149"/>
      <c r="C2" s="168" t="s">
        <v>2</v>
      </c>
      <c r="D2" s="168"/>
      <c r="E2" s="168" t="s">
        <v>1</v>
      </c>
      <c r="F2" s="168"/>
      <c r="G2" s="168" t="s">
        <v>4</v>
      </c>
      <c r="H2" s="168"/>
      <c r="I2" s="168" t="s">
        <v>5</v>
      </c>
      <c r="J2" s="168"/>
      <c r="K2" s="3"/>
      <c r="L2" s="16"/>
    </row>
    <row r="3" spans="1:12" s="1" customFormat="1" ht="13.5" thickBot="1">
      <c r="A3" s="150"/>
      <c r="B3" s="151"/>
      <c r="C3" s="18" t="s">
        <v>3</v>
      </c>
      <c r="D3" s="19" t="s">
        <v>0</v>
      </c>
      <c r="E3" s="18" t="s">
        <v>3</v>
      </c>
      <c r="F3" s="19" t="s">
        <v>0</v>
      </c>
      <c r="G3" s="18" t="s">
        <v>3</v>
      </c>
      <c r="H3" s="19" t="s">
        <v>0</v>
      </c>
      <c r="I3" s="18" t="s">
        <v>3</v>
      </c>
      <c r="J3" s="19" t="s">
        <v>0</v>
      </c>
      <c r="K3" s="17" t="s">
        <v>10</v>
      </c>
      <c r="L3" s="20" t="s">
        <v>11</v>
      </c>
    </row>
    <row r="4" spans="1:12" ht="13.5" thickBot="1">
      <c r="A4" s="140" t="s">
        <v>22</v>
      </c>
      <c r="B4" s="141" t="s">
        <v>23</v>
      </c>
      <c r="C4" s="50">
        <v>8.59</v>
      </c>
      <c r="D4" s="34">
        <f aca="true" t="shared" si="0" ref="D4:D17">IF(C4&gt;0,(POWER(0.632318147,C4)*11615.59253),0)</f>
        <v>226.50540343951792</v>
      </c>
      <c r="E4" s="50">
        <v>335</v>
      </c>
      <c r="F4" s="34">
        <f aca="true" t="shared" si="1" ref="F4:F17">IF(E4&gt;0,(POWER(1.008172444,E4)*14.59452748),0)</f>
        <v>223.02610270374007</v>
      </c>
      <c r="G4" s="50">
        <v>18.4</v>
      </c>
      <c r="H4" s="34">
        <f aca="true" t="shared" si="2" ref="H4:H17">IF(G4,(POWER(1.078409131,G4)*49.18429076),0)</f>
        <v>197.2621904784569</v>
      </c>
      <c r="I4" s="33">
        <v>90</v>
      </c>
      <c r="J4" s="34">
        <f aca="true" t="shared" si="3" ref="J4:J17">IF(I4&gt;0,(POWER(0.980842083,I4)*842.9563395),0)</f>
        <v>147.81662022280005</v>
      </c>
      <c r="K4" s="51">
        <f aca="true" t="shared" si="4" ref="K4:K17">SUM(D4,F4,H4,J4)</f>
        <v>794.610316844515</v>
      </c>
      <c r="L4" s="134" t="s">
        <v>87</v>
      </c>
    </row>
    <row r="5" spans="1:12" ht="13.5" thickBot="1">
      <c r="A5" s="139" t="s">
        <v>38</v>
      </c>
      <c r="B5" s="131" t="s">
        <v>21</v>
      </c>
      <c r="C5" s="5">
        <v>9.26</v>
      </c>
      <c r="D5" s="7">
        <f t="shared" si="0"/>
        <v>166.6116823248729</v>
      </c>
      <c r="E5" s="5">
        <v>312</v>
      </c>
      <c r="F5" s="7">
        <f t="shared" si="1"/>
        <v>184.9501848181039</v>
      </c>
      <c r="G5" s="5">
        <v>21.9</v>
      </c>
      <c r="H5" s="7">
        <f t="shared" si="2"/>
        <v>256.91312920237544</v>
      </c>
      <c r="I5" s="8">
        <v>93</v>
      </c>
      <c r="J5" s="7">
        <f t="shared" si="3"/>
        <v>139.482762766031</v>
      </c>
      <c r="K5" s="6">
        <f t="shared" si="4"/>
        <v>747.9577591113832</v>
      </c>
      <c r="L5" s="134" t="s">
        <v>88</v>
      </c>
    </row>
    <row r="6" spans="1:12" ht="13.5" thickBot="1">
      <c r="A6" s="139" t="s">
        <v>52</v>
      </c>
      <c r="B6" s="131" t="s">
        <v>33</v>
      </c>
      <c r="C6" s="5">
        <v>9.11</v>
      </c>
      <c r="D6" s="7">
        <f t="shared" si="0"/>
        <v>178.46995030614298</v>
      </c>
      <c r="E6" s="5">
        <v>295</v>
      </c>
      <c r="F6" s="7">
        <f t="shared" si="1"/>
        <v>161.0507609219688</v>
      </c>
      <c r="G6" s="5">
        <v>11.12</v>
      </c>
      <c r="H6" s="7">
        <f t="shared" si="2"/>
        <v>113.86219733044004</v>
      </c>
      <c r="I6" s="8">
        <v>101</v>
      </c>
      <c r="J6" s="7">
        <f t="shared" si="3"/>
        <v>119.48496719731006</v>
      </c>
      <c r="K6" s="6">
        <f t="shared" si="4"/>
        <v>572.8678757558619</v>
      </c>
      <c r="L6" s="134" t="s">
        <v>89</v>
      </c>
    </row>
    <row r="7" spans="1:12" ht="13.5" thickBot="1">
      <c r="A7" s="137" t="s">
        <v>74</v>
      </c>
      <c r="B7" s="138" t="s">
        <v>31</v>
      </c>
      <c r="C7" s="5">
        <v>9.7</v>
      </c>
      <c r="D7" s="7">
        <f t="shared" si="0"/>
        <v>136.18119279299233</v>
      </c>
      <c r="E7" s="5">
        <v>267</v>
      </c>
      <c r="F7" s="7">
        <f t="shared" si="1"/>
        <v>128.22943866817252</v>
      </c>
      <c r="G7" s="5">
        <v>15.2</v>
      </c>
      <c r="H7" s="7">
        <f t="shared" si="2"/>
        <v>154.9303388906242</v>
      </c>
      <c r="I7" s="8">
        <v>103</v>
      </c>
      <c r="J7" s="7">
        <f t="shared" si="3"/>
        <v>114.95065509241786</v>
      </c>
      <c r="K7" s="6">
        <f t="shared" si="4"/>
        <v>534.2916254442068</v>
      </c>
      <c r="L7" s="134" t="s">
        <v>90</v>
      </c>
    </row>
    <row r="8" spans="1:12" ht="13.5" thickBot="1">
      <c r="A8" s="139" t="s">
        <v>44</v>
      </c>
      <c r="B8" s="131" t="s">
        <v>35</v>
      </c>
      <c r="C8" s="5">
        <v>9.47</v>
      </c>
      <c r="D8" s="7">
        <f t="shared" si="0"/>
        <v>151.32195211549822</v>
      </c>
      <c r="E8" s="5">
        <v>270</v>
      </c>
      <c r="F8" s="7">
        <f t="shared" si="1"/>
        <v>131.39904526614626</v>
      </c>
      <c r="G8" s="5">
        <v>11.97</v>
      </c>
      <c r="H8" s="7">
        <f t="shared" si="2"/>
        <v>121.40751881481053</v>
      </c>
      <c r="I8" s="8">
        <v>99</v>
      </c>
      <c r="J8" s="7">
        <f t="shared" si="3"/>
        <v>124.19813853748056</v>
      </c>
      <c r="K8" s="6">
        <f t="shared" si="4"/>
        <v>528.3266547339356</v>
      </c>
      <c r="L8" s="134" t="s">
        <v>91</v>
      </c>
    </row>
    <row r="9" spans="1:12" ht="13.5" thickBot="1">
      <c r="A9" s="139" t="s">
        <v>75</v>
      </c>
      <c r="B9" s="131" t="s">
        <v>31</v>
      </c>
      <c r="C9" s="5">
        <v>10.49</v>
      </c>
      <c r="D9" s="7">
        <f t="shared" si="0"/>
        <v>94.81046880796288</v>
      </c>
      <c r="E9" s="5">
        <v>268</v>
      </c>
      <c r="F9" s="7">
        <f t="shared" si="1"/>
        <v>129.27738657483962</v>
      </c>
      <c r="G9" s="5">
        <v>18.05</v>
      </c>
      <c r="H9" s="7">
        <f t="shared" si="2"/>
        <v>192.1186855736456</v>
      </c>
      <c r="I9" s="8">
        <v>109</v>
      </c>
      <c r="J9" s="7">
        <f t="shared" si="3"/>
        <v>102.35427735318086</v>
      </c>
      <c r="K9" s="6">
        <f t="shared" si="4"/>
        <v>518.560818309629</v>
      </c>
      <c r="L9" s="134" t="s">
        <v>92</v>
      </c>
    </row>
    <row r="10" spans="1:12" ht="13.5" thickBot="1">
      <c r="A10" s="139" t="s">
        <v>24</v>
      </c>
      <c r="B10" s="131" t="s">
        <v>23</v>
      </c>
      <c r="C10" s="5">
        <v>9.72</v>
      </c>
      <c r="D10" s="7">
        <f t="shared" si="0"/>
        <v>134.93849022878348</v>
      </c>
      <c r="E10" s="5">
        <v>278</v>
      </c>
      <c r="F10" s="7">
        <f t="shared" si="1"/>
        <v>140.2396413880537</v>
      </c>
      <c r="G10" s="5">
        <v>10.1</v>
      </c>
      <c r="H10" s="7">
        <f t="shared" si="2"/>
        <v>105.42420460854242</v>
      </c>
      <c r="I10" s="8">
        <v>100</v>
      </c>
      <c r="J10" s="7">
        <f t="shared" si="3"/>
        <v>121.81876090782501</v>
      </c>
      <c r="K10" s="6">
        <f t="shared" si="4"/>
        <v>502.4210971332046</v>
      </c>
      <c r="L10" s="134" t="s">
        <v>93</v>
      </c>
    </row>
    <row r="11" spans="1:12" ht="13.5" thickBot="1">
      <c r="A11" s="139" t="s">
        <v>76</v>
      </c>
      <c r="B11" s="131" t="s">
        <v>31</v>
      </c>
      <c r="C11" s="5">
        <v>10.35</v>
      </c>
      <c r="D11" s="7">
        <f t="shared" si="0"/>
        <v>101.09398206104848</v>
      </c>
      <c r="E11" s="5">
        <v>276</v>
      </c>
      <c r="F11" s="7">
        <f t="shared" si="1"/>
        <v>137.97523639626684</v>
      </c>
      <c r="G11" s="5">
        <v>12.03</v>
      </c>
      <c r="H11" s="7">
        <f t="shared" si="2"/>
        <v>121.95864680160258</v>
      </c>
      <c r="I11" s="8">
        <v>100</v>
      </c>
      <c r="J11" s="7">
        <f t="shared" si="3"/>
        <v>121.81876090782501</v>
      </c>
      <c r="K11" s="6">
        <f t="shared" si="4"/>
        <v>482.8466261667429</v>
      </c>
      <c r="L11" s="134" t="s">
        <v>94</v>
      </c>
    </row>
    <row r="12" spans="1:12" ht="13.5" thickBot="1">
      <c r="A12" s="137" t="s">
        <v>46</v>
      </c>
      <c r="B12" s="138" t="s">
        <v>35</v>
      </c>
      <c r="C12" s="5">
        <v>9.86</v>
      </c>
      <c r="D12" s="7">
        <f t="shared" si="0"/>
        <v>126.55136594682679</v>
      </c>
      <c r="E12" s="5">
        <v>273</v>
      </c>
      <c r="F12" s="7">
        <f t="shared" si="1"/>
        <v>134.6469989745048</v>
      </c>
      <c r="G12" s="5">
        <v>8.04</v>
      </c>
      <c r="H12" s="7">
        <f t="shared" si="2"/>
        <v>90.24147948874328</v>
      </c>
      <c r="I12" s="8">
        <v>100</v>
      </c>
      <c r="J12" s="7">
        <f t="shared" si="3"/>
        <v>121.81876090782501</v>
      </c>
      <c r="K12" s="6">
        <f t="shared" si="4"/>
        <v>473.2586053178999</v>
      </c>
      <c r="L12" s="134" t="s">
        <v>95</v>
      </c>
    </row>
    <row r="13" spans="1:12" ht="13.5" thickBot="1">
      <c r="A13" s="137" t="s">
        <v>78</v>
      </c>
      <c r="B13" s="138" t="s">
        <v>31</v>
      </c>
      <c r="C13" s="5">
        <v>10.73</v>
      </c>
      <c r="D13" s="7">
        <f t="shared" si="0"/>
        <v>84.93385747171293</v>
      </c>
      <c r="E13" s="5">
        <v>253</v>
      </c>
      <c r="F13" s="7">
        <f t="shared" si="1"/>
        <v>114.41954624346842</v>
      </c>
      <c r="G13" s="5">
        <v>11.15</v>
      </c>
      <c r="H13" s="7">
        <f t="shared" si="2"/>
        <v>114.12034274500785</v>
      </c>
      <c r="I13" s="8">
        <v>110</v>
      </c>
      <c r="J13" s="7">
        <f t="shared" si="3"/>
        <v>100.39338260305362</v>
      </c>
      <c r="K13" s="6">
        <f t="shared" si="4"/>
        <v>413.8671290632428</v>
      </c>
      <c r="L13" s="134" t="s">
        <v>96</v>
      </c>
    </row>
    <row r="14" spans="1:12" ht="13.5" thickBot="1">
      <c r="A14" s="137" t="s">
        <v>51</v>
      </c>
      <c r="B14" s="138" t="s">
        <v>33</v>
      </c>
      <c r="C14" s="5">
        <v>9.93</v>
      </c>
      <c r="D14" s="7">
        <f t="shared" si="0"/>
        <v>122.55536629852098</v>
      </c>
      <c r="E14" s="5">
        <v>205</v>
      </c>
      <c r="F14" s="7">
        <f t="shared" si="1"/>
        <v>77.41564277697981</v>
      </c>
      <c r="G14" s="5">
        <v>7.2</v>
      </c>
      <c r="H14" s="7">
        <f t="shared" si="2"/>
        <v>84.69699838831565</v>
      </c>
      <c r="I14" s="8">
        <v>98</v>
      </c>
      <c r="J14" s="7">
        <f t="shared" si="3"/>
        <v>126.62399043647127</v>
      </c>
      <c r="K14" s="6">
        <f t="shared" si="4"/>
        <v>411.2919979002877</v>
      </c>
      <c r="L14" s="134" t="s">
        <v>97</v>
      </c>
    </row>
    <row r="15" spans="1:12" ht="13.5" thickBot="1">
      <c r="A15" s="139" t="s">
        <v>45</v>
      </c>
      <c r="B15" s="131" t="s">
        <v>35</v>
      </c>
      <c r="C15" s="5">
        <v>10.6</v>
      </c>
      <c r="D15" s="7">
        <f t="shared" si="0"/>
        <v>90.1486474356449</v>
      </c>
      <c r="E15" s="5">
        <v>230</v>
      </c>
      <c r="F15" s="7">
        <f t="shared" si="1"/>
        <v>94.88537874261206</v>
      </c>
      <c r="G15" s="5">
        <v>10.24</v>
      </c>
      <c r="H15" s="7">
        <f t="shared" si="2"/>
        <v>106.5442535303597</v>
      </c>
      <c r="I15" s="8">
        <v>111</v>
      </c>
      <c r="J15" s="7">
        <f t="shared" si="3"/>
        <v>98.47005451179507</v>
      </c>
      <c r="K15" s="6">
        <f t="shared" si="4"/>
        <v>390.04833422041173</v>
      </c>
      <c r="L15" s="134" t="s">
        <v>98</v>
      </c>
    </row>
    <row r="16" spans="1:12" ht="13.5" thickBot="1">
      <c r="A16" s="137" t="s">
        <v>77</v>
      </c>
      <c r="B16" s="138" t="s">
        <v>31</v>
      </c>
      <c r="C16" s="5">
        <v>11.22</v>
      </c>
      <c r="D16" s="7">
        <f t="shared" si="0"/>
        <v>67.84835390262568</v>
      </c>
      <c r="E16" s="5">
        <v>254</v>
      </c>
      <c r="F16" s="7">
        <f t="shared" si="1"/>
        <v>115.35463357764858</v>
      </c>
      <c r="G16" s="5">
        <v>8.96</v>
      </c>
      <c r="H16" s="7">
        <f t="shared" si="2"/>
        <v>96.73131210425615</v>
      </c>
      <c r="I16" s="8">
        <v>109</v>
      </c>
      <c r="J16" s="7">
        <f t="shared" si="3"/>
        <v>102.35427735318086</v>
      </c>
      <c r="K16" s="6">
        <f t="shared" si="4"/>
        <v>382.2885769377113</v>
      </c>
      <c r="L16" s="134" t="s">
        <v>99</v>
      </c>
    </row>
    <row r="17" spans="1:12" ht="12.75">
      <c r="A17" s="142" t="s">
        <v>47</v>
      </c>
      <c r="B17" s="143" t="s">
        <v>35</v>
      </c>
      <c r="C17" s="5">
        <v>11.37</v>
      </c>
      <c r="D17" s="7">
        <f t="shared" si="0"/>
        <v>63.34023384496192</v>
      </c>
      <c r="E17" s="5">
        <v>225</v>
      </c>
      <c r="F17" s="7">
        <f t="shared" si="1"/>
        <v>91.10142729828966</v>
      </c>
      <c r="G17" s="5">
        <v>10.35</v>
      </c>
      <c r="H17" s="7">
        <f t="shared" si="2"/>
        <v>107.43263361267496</v>
      </c>
      <c r="I17" s="146">
        <v>118</v>
      </c>
      <c r="J17" s="7">
        <f t="shared" si="3"/>
        <v>85.99987402941083</v>
      </c>
      <c r="K17" s="6">
        <f t="shared" si="4"/>
        <v>347.87416878533736</v>
      </c>
      <c r="L17" s="134" t="s">
        <v>100</v>
      </c>
    </row>
    <row r="18" spans="1:12" ht="12.75">
      <c r="A18" s="101"/>
      <c r="B18" s="122"/>
      <c r="C18" s="5"/>
      <c r="D18" s="7">
        <f aca="true" t="shared" si="5" ref="D18:D35">IF(C18&gt;0,(POWER(0.632318147,C18)*11615.59253),0)</f>
        <v>0</v>
      </c>
      <c r="E18" s="5"/>
      <c r="F18" s="7">
        <f aca="true" t="shared" si="6" ref="F18:F35">IF(E18&gt;0,(POWER(1.008172444,E18)*14.59452748),0)</f>
        <v>0</v>
      </c>
      <c r="G18" s="5"/>
      <c r="H18" s="7">
        <f aca="true" t="shared" si="7" ref="H18:H35">IF(G18,(POWER(1.078409131,G18)*49.18429076),0)</f>
        <v>0</v>
      </c>
      <c r="I18" s="8"/>
      <c r="J18" s="7">
        <f aca="true" t="shared" si="8" ref="J18:J35">IF(I18&gt;0,(POWER(0.980842083,I18)*842.9563395),0)</f>
        <v>0</v>
      </c>
      <c r="K18" s="6">
        <f aca="true" t="shared" si="9" ref="K18:K35">SUM(D18,F18,H18,J18)</f>
        <v>0</v>
      </c>
      <c r="L18" s="135"/>
    </row>
    <row r="19" spans="1:12" ht="12.75">
      <c r="A19" s="100"/>
      <c r="B19" s="121"/>
      <c r="C19" s="5"/>
      <c r="D19" s="7">
        <f t="shared" si="5"/>
        <v>0</v>
      </c>
      <c r="E19" s="5"/>
      <c r="F19" s="7">
        <f t="shared" si="6"/>
        <v>0</v>
      </c>
      <c r="G19" s="5"/>
      <c r="H19" s="7">
        <f t="shared" si="7"/>
        <v>0</v>
      </c>
      <c r="I19" s="8"/>
      <c r="J19" s="7">
        <f t="shared" si="8"/>
        <v>0</v>
      </c>
      <c r="K19" s="6">
        <f t="shared" si="9"/>
        <v>0</v>
      </c>
      <c r="L19" s="135"/>
    </row>
    <row r="20" spans="1:12" ht="12.75">
      <c r="A20" s="100"/>
      <c r="B20" s="121"/>
      <c r="C20" s="5"/>
      <c r="D20" s="7">
        <f t="shared" si="5"/>
        <v>0</v>
      </c>
      <c r="E20" s="5"/>
      <c r="F20" s="7">
        <f t="shared" si="6"/>
        <v>0</v>
      </c>
      <c r="G20" s="5"/>
      <c r="H20" s="7">
        <f t="shared" si="7"/>
        <v>0</v>
      </c>
      <c r="I20" s="8"/>
      <c r="J20" s="7">
        <f t="shared" si="8"/>
        <v>0</v>
      </c>
      <c r="K20" s="6">
        <f t="shared" si="9"/>
        <v>0</v>
      </c>
      <c r="L20" s="135"/>
    </row>
    <row r="21" spans="1:12" ht="12.75">
      <c r="A21" s="100"/>
      <c r="B21" s="121"/>
      <c r="C21" s="5"/>
      <c r="D21" s="7">
        <f t="shared" si="5"/>
        <v>0</v>
      </c>
      <c r="E21" s="5"/>
      <c r="F21" s="7">
        <f t="shared" si="6"/>
        <v>0</v>
      </c>
      <c r="G21" s="5"/>
      <c r="H21" s="7">
        <f t="shared" si="7"/>
        <v>0</v>
      </c>
      <c r="I21" s="8"/>
      <c r="J21" s="7">
        <f t="shared" si="8"/>
        <v>0</v>
      </c>
      <c r="K21" s="6">
        <f t="shared" si="9"/>
        <v>0</v>
      </c>
      <c r="L21" s="135"/>
    </row>
    <row r="22" spans="1:12" ht="12.75">
      <c r="A22" s="101"/>
      <c r="B22" s="122"/>
      <c r="C22" s="5"/>
      <c r="D22" s="7">
        <f t="shared" si="5"/>
        <v>0</v>
      </c>
      <c r="E22" s="5"/>
      <c r="F22" s="7">
        <f t="shared" si="6"/>
        <v>0</v>
      </c>
      <c r="G22" s="5"/>
      <c r="H22" s="7">
        <f t="shared" si="7"/>
        <v>0</v>
      </c>
      <c r="I22" s="8"/>
      <c r="J22" s="7">
        <f t="shared" si="8"/>
        <v>0</v>
      </c>
      <c r="K22" s="6">
        <f t="shared" si="9"/>
        <v>0</v>
      </c>
      <c r="L22" s="135"/>
    </row>
    <row r="23" spans="1:12" ht="12.75">
      <c r="A23" s="101"/>
      <c r="B23" s="122"/>
      <c r="C23" s="5"/>
      <c r="D23" s="7">
        <f t="shared" si="5"/>
        <v>0</v>
      </c>
      <c r="E23" s="5"/>
      <c r="F23" s="7">
        <f t="shared" si="6"/>
        <v>0</v>
      </c>
      <c r="G23" s="5"/>
      <c r="H23" s="7">
        <f t="shared" si="7"/>
        <v>0</v>
      </c>
      <c r="I23" s="8"/>
      <c r="J23" s="7">
        <f t="shared" si="8"/>
        <v>0</v>
      </c>
      <c r="K23" s="6">
        <f t="shared" si="9"/>
        <v>0</v>
      </c>
      <c r="L23" s="135"/>
    </row>
    <row r="24" spans="1:12" ht="12.75">
      <c r="A24" s="100"/>
      <c r="B24" s="121"/>
      <c r="C24" s="5"/>
      <c r="D24" s="7">
        <f t="shared" si="5"/>
        <v>0</v>
      </c>
      <c r="E24" s="5"/>
      <c r="F24" s="7">
        <f t="shared" si="6"/>
        <v>0</v>
      </c>
      <c r="G24" s="5"/>
      <c r="H24" s="7">
        <f t="shared" si="7"/>
        <v>0</v>
      </c>
      <c r="I24" s="8"/>
      <c r="J24" s="7">
        <f t="shared" si="8"/>
        <v>0</v>
      </c>
      <c r="K24" s="6">
        <f t="shared" si="9"/>
        <v>0</v>
      </c>
      <c r="L24" s="135"/>
    </row>
    <row r="25" spans="1:12" ht="12.75">
      <c r="A25" s="100"/>
      <c r="B25" s="121"/>
      <c r="C25" s="5"/>
      <c r="D25" s="7">
        <f t="shared" si="5"/>
        <v>0</v>
      </c>
      <c r="E25" s="5"/>
      <c r="F25" s="7">
        <f t="shared" si="6"/>
        <v>0</v>
      </c>
      <c r="G25" s="5"/>
      <c r="H25" s="7">
        <f t="shared" si="7"/>
        <v>0</v>
      </c>
      <c r="I25" s="8"/>
      <c r="J25" s="7">
        <f t="shared" si="8"/>
        <v>0</v>
      </c>
      <c r="K25" s="6">
        <f t="shared" si="9"/>
        <v>0</v>
      </c>
      <c r="L25" s="135"/>
    </row>
    <row r="26" spans="1:12" ht="12.75">
      <c r="A26" s="101"/>
      <c r="B26" s="122"/>
      <c r="C26" s="5"/>
      <c r="D26" s="7">
        <f t="shared" si="5"/>
        <v>0</v>
      </c>
      <c r="E26" s="5"/>
      <c r="F26" s="7">
        <f t="shared" si="6"/>
        <v>0</v>
      </c>
      <c r="G26" s="5"/>
      <c r="H26" s="7">
        <f t="shared" si="7"/>
        <v>0</v>
      </c>
      <c r="I26" s="8"/>
      <c r="J26" s="7">
        <f t="shared" si="8"/>
        <v>0</v>
      </c>
      <c r="K26" s="6">
        <f t="shared" si="9"/>
        <v>0</v>
      </c>
      <c r="L26" s="135"/>
    </row>
    <row r="27" spans="1:12" ht="12.75">
      <c r="A27" s="101"/>
      <c r="B27" s="122"/>
      <c r="C27" s="5"/>
      <c r="D27" s="7">
        <f t="shared" si="5"/>
        <v>0</v>
      </c>
      <c r="E27" s="5"/>
      <c r="F27" s="7">
        <f t="shared" si="6"/>
        <v>0</v>
      </c>
      <c r="G27" s="5"/>
      <c r="H27" s="7">
        <f t="shared" si="7"/>
        <v>0</v>
      </c>
      <c r="I27" s="8"/>
      <c r="J27" s="7">
        <f t="shared" si="8"/>
        <v>0</v>
      </c>
      <c r="K27" s="6">
        <f t="shared" si="9"/>
        <v>0</v>
      </c>
      <c r="L27" s="135"/>
    </row>
    <row r="28" spans="1:12" ht="12.75">
      <c r="A28" s="100"/>
      <c r="B28" s="121"/>
      <c r="C28" s="5"/>
      <c r="D28" s="7">
        <f t="shared" si="5"/>
        <v>0</v>
      </c>
      <c r="E28" s="5"/>
      <c r="F28" s="7">
        <f t="shared" si="6"/>
        <v>0</v>
      </c>
      <c r="G28" s="5"/>
      <c r="H28" s="7">
        <f t="shared" si="7"/>
        <v>0</v>
      </c>
      <c r="I28" s="8"/>
      <c r="J28" s="7">
        <f t="shared" si="8"/>
        <v>0</v>
      </c>
      <c r="K28" s="6">
        <f t="shared" si="9"/>
        <v>0</v>
      </c>
      <c r="L28" s="135"/>
    </row>
    <row r="29" spans="1:12" ht="12.75">
      <c r="A29" s="100"/>
      <c r="B29" s="121"/>
      <c r="C29" s="5"/>
      <c r="D29" s="7">
        <f t="shared" si="5"/>
        <v>0</v>
      </c>
      <c r="E29" s="5"/>
      <c r="F29" s="7">
        <f t="shared" si="6"/>
        <v>0</v>
      </c>
      <c r="G29" s="5"/>
      <c r="H29" s="7">
        <f t="shared" si="7"/>
        <v>0</v>
      </c>
      <c r="I29" s="8"/>
      <c r="J29" s="7">
        <f t="shared" si="8"/>
        <v>0</v>
      </c>
      <c r="K29" s="6">
        <f t="shared" si="9"/>
        <v>0</v>
      </c>
      <c r="L29" s="135"/>
    </row>
    <row r="30" spans="1:12" ht="12.75">
      <c r="A30" s="100"/>
      <c r="B30" s="121"/>
      <c r="C30" s="5"/>
      <c r="D30" s="7">
        <f t="shared" si="5"/>
        <v>0</v>
      </c>
      <c r="E30" s="5"/>
      <c r="F30" s="7">
        <f t="shared" si="6"/>
        <v>0</v>
      </c>
      <c r="G30" s="5"/>
      <c r="H30" s="7">
        <f t="shared" si="7"/>
        <v>0</v>
      </c>
      <c r="I30" s="8"/>
      <c r="J30" s="7">
        <f t="shared" si="8"/>
        <v>0</v>
      </c>
      <c r="K30" s="6">
        <f t="shared" si="9"/>
        <v>0</v>
      </c>
      <c r="L30" s="135"/>
    </row>
    <row r="31" spans="1:12" ht="12.75">
      <c r="A31" s="101"/>
      <c r="B31" s="122"/>
      <c r="C31" s="5"/>
      <c r="D31" s="7">
        <f t="shared" si="5"/>
        <v>0</v>
      </c>
      <c r="E31" s="5"/>
      <c r="F31" s="7">
        <f t="shared" si="6"/>
        <v>0</v>
      </c>
      <c r="G31" s="5"/>
      <c r="H31" s="7">
        <f t="shared" si="7"/>
        <v>0</v>
      </c>
      <c r="I31" s="8"/>
      <c r="J31" s="7">
        <f t="shared" si="8"/>
        <v>0</v>
      </c>
      <c r="K31" s="6">
        <f t="shared" si="9"/>
        <v>0</v>
      </c>
      <c r="L31" s="135"/>
    </row>
    <row r="32" spans="1:12" ht="12.75">
      <c r="A32" s="100"/>
      <c r="B32" s="121"/>
      <c r="C32" s="5"/>
      <c r="D32" s="7">
        <f t="shared" si="5"/>
        <v>0</v>
      </c>
      <c r="E32" s="5"/>
      <c r="F32" s="7">
        <f t="shared" si="6"/>
        <v>0</v>
      </c>
      <c r="G32" s="5"/>
      <c r="H32" s="7">
        <f t="shared" si="7"/>
        <v>0</v>
      </c>
      <c r="I32" s="8"/>
      <c r="J32" s="7">
        <f t="shared" si="8"/>
        <v>0</v>
      </c>
      <c r="K32" s="6">
        <f t="shared" si="9"/>
        <v>0</v>
      </c>
      <c r="L32" s="52"/>
    </row>
    <row r="33" spans="1:12" ht="12.75">
      <c r="A33" s="101"/>
      <c r="B33" s="122"/>
      <c r="C33" s="5"/>
      <c r="D33" s="7">
        <f t="shared" si="5"/>
        <v>0</v>
      </c>
      <c r="E33" s="5"/>
      <c r="F33" s="7">
        <f t="shared" si="6"/>
        <v>0</v>
      </c>
      <c r="G33" s="5"/>
      <c r="H33" s="7">
        <f t="shared" si="7"/>
        <v>0</v>
      </c>
      <c r="I33" s="8"/>
      <c r="J33" s="7">
        <f t="shared" si="8"/>
        <v>0</v>
      </c>
      <c r="K33" s="6">
        <f t="shared" si="9"/>
        <v>0</v>
      </c>
      <c r="L33" s="52"/>
    </row>
    <row r="34" spans="1:12" ht="12.75">
      <c r="A34" s="100"/>
      <c r="B34" s="121"/>
      <c r="C34" s="5"/>
      <c r="D34" s="7">
        <f t="shared" si="5"/>
        <v>0</v>
      </c>
      <c r="E34" s="5"/>
      <c r="F34" s="7">
        <f t="shared" si="6"/>
        <v>0</v>
      </c>
      <c r="G34" s="5"/>
      <c r="H34" s="7">
        <f t="shared" si="7"/>
        <v>0</v>
      </c>
      <c r="I34" s="8"/>
      <c r="J34" s="7">
        <f t="shared" si="8"/>
        <v>0</v>
      </c>
      <c r="K34" s="6">
        <f t="shared" si="9"/>
        <v>0</v>
      </c>
      <c r="L34" s="52"/>
    </row>
    <row r="35" spans="1:12" ht="12.75">
      <c r="A35" s="101"/>
      <c r="B35" s="122"/>
      <c r="C35" s="5"/>
      <c r="D35" s="7">
        <f t="shared" si="5"/>
        <v>0</v>
      </c>
      <c r="E35" s="5"/>
      <c r="F35" s="7">
        <f t="shared" si="6"/>
        <v>0</v>
      </c>
      <c r="G35" s="5"/>
      <c r="H35" s="7">
        <f t="shared" si="7"/>
        <v>0</v>
      </c>
      <c r="I35" s="8"/>
      <c r="J35" s="7">
        <f t="shared" si="8"/>
        <v>0</v>
      </c>
      <c r="K35" s="6">
        <f t="shared" si="9"/>
        <v>0</v>
      </c>
      <c r="L35" s="52"/>
    </row>
    <row r="36" spans="1:12" ht="12.75">
      <c r="A36" s="162">
        <f>IF(C36&gt;0,(POWER(0.632318147,C36)*11615.59253),0)</f>
        <v>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</row>
    <row r="37" spans="1:12" ht="12.75">
      <c r="A37" s="102"/>
      <c r="B37" s="123"/>
      <c r="C37" s="5"/>
      <c r="D37" s="7">
        <f aca="true" t="shared" si="10" ref="D37:D53">IF(C37&gt;0,(POWER(0.632318147,C37)*11615.59253),0)</f>
        <v>0</v>
      </c>
      <c r="E37" s="5"/>
      <c r="F37" s="7">
        <f aca="true" t="shared" si="11" ref="F37:F53">IF(E37&gt;0,(POWER(1.008172444,E37)*14.59452748),0)</f>
        <v>0</v>
      </c>
      <c r="G37" s="5"/>
      <c r="H37" s="7">
        <f aca="true" t="shared" si="12" ref="H37:H53">IF(G37,(POWER(1.078409131,G37)*49.18429076),0)</f>
        <v>0</v>
      </c>
      <c r="I37" s="8"/>
      <c r="J37" s="7">
        <f aca="true" t="shared" si="13" ref="J37:J53">IF(I37&gt;0,(POWER(0.980842083,I37)*842.9563395),0)</f>
        <v>0</v>
      </c>
      <c r="K37" s="6">
        <f aca="true" t="shared" si="14" ref="K37:K53">SUM(D37,F37,H37,J37)</f>
        <v>0</v>
      </c>
      <c r="L37" s="135">
        <v>1</v>
      </c>
    </row>
    <row r="38" spans="1:12" ht="12.75">
      <c r="A38" s="101"/>
      <c r="B38" s="122"/>
      <c r="C38" s="5"/>
      <c r="D38" s="7">
        <f t="shared" si="10"/>
        <v>0</v>
      </c>
      <c r="E38" s="5"/>
      <c r="F38" s="7">
        <f t="shared" si="11"/>
        <v>0</v>
      </c>
      <c r="G38" s="5"/>
      <c r="H38" s="7">
        <f t="shared" si="12"/>
        <v>0</v>
      </c>
      <c r="I38" s="8"/>
      <c r="J38" s="7">
        <f t="shared" si="13"/>
        <v>0</v>
      </c>
      <c r="K38" s="6">
        <f t="shared" si="14"/>
        <v>0</v>
      </c>
      <c r="L38" s="135">
        <v>2</v>
      </c>
    </row>
    <row r="39" spans="1:12" ht="12.75">
      <c r="A39" s="100"/>
      <c r="B39" s="121"/>
      <c r="C39" s="5"/>
      <c r="D39" s="7">
        <f t="shared" si="10"/>
        <v>0</v>
      </c>
      <c r="E39" s="5"/>
      <c r="F39" s="7">
        <f t="shared" si="11"/>
        <v>0</v>
      </c>
      <c r="G39" s="5"/>
      <c r="H39" s="7">
        <f t="shared" si="12"/>
        <v>0</v>
      </c>
      <c r="I39" s="8"/>
      <c r="J39" s="7">
        <f t="shared" si="13"/>
        <v>0</v>
      </c>
      <c r="K39" s="6">
        <f t="shared" si="14"/>
        <v>0</v>
      </c>
      <c r="L39" s="135">
        <v>3</v>
      </c>
    </row>
    <row r="40" spans="1:12" ht="12.75">
      <c r="A40" s="100"/>
      <c r="B40" s="121"/>
      <c r="C40" s="5"/>
      <c r="D40" s="7">
        <f t="shared" si="10"/>
        <v>0</v>
      </c>
      <c r="E40" s="5"/>
      <c r="F40" s="7">
        <f t="shared" si="11"/>
        <v>0</v>
      </c>
      <c r="G40" s="5"/>
      <c r="H40" s="7">
        <f t="shared" si="12"/>
        <v>0</v>
      </c>
      <c r="I40" s="8"/>
      <c r="J40" s="7">
        <f t="shared" si="13"/>
        <v>0</v>
      </c>
      <c r="K40" s="6">
        <f t="shared" si="14"/>
        <v>0</v>
      </c>
      <c r="L40" s="135">
        <v>4</v>
      </c>
    </row>
    <row r="41" spans="1:12" ht="12.75">
      <c r="A41" s="101"/>
      <c r="B41" s="122"/>
      <c r="C41" s="5"/>
      <c r="D41" s="7">
        <f t="shared" si="10"/>
        <v>0</v>
      </c>
      <c r="E41" s="5"/>
      <c r="F41" s="7">
        <f t="shared" si="11"/>
        <v>0</v>
      </c>
      <c r="G41" s="5"/>
      <c r="H41" s="7">
        <f t="shared" si="12"/>
        <v>0</v>
      </c>
      <c r="I41" s="8"/>
      <c r="J41" s="7">
        <f t="shared" si="13"/>
        <v>0</v>
      </c>
      <c r="K41" s="6">
        <f t="shared" si="14"/>
        <v>0</v>
      </c>
      <c r="L41" s="135">
        <v>5</v>
      </c>
    </row>
    <row r="42" spans="1:12" ht="12.75">
      <c r="A42" s="101"/>
      <c r="B42" s="122"/>
      <c r="C42" s="5"/>
      <c r="D42" s="7">
        <f t="shared" si="10"/>
        <v>0</v>
      </c>
      <c r="E42" s="5"/>
      <c r="F42" s="7">
        <f t="shared" si="11"/>
        <v>0</v>
      </c>
      <c r="G42" s="5"/>
      <c r="H42" s="7">
        <f t="shared" si="12"/>
        <v>0</v>
      </c>
      <c r="I42" s="8"/>
      <c r="J42" s="7">
        <f t="shared" si="13"/>
        <v>0</v>
      </c>
      <c r="K42" s="6">
        <f t="shared" si="14"/>
        <v>0</v>
      </c>
      <c r="L42" s="135">
        <v>6</v>
      </c>
    </row>
    <row r="43" spans="1:12" ht="12.75">
      <c r="A43" s="101"/>
      <c r="B43" s="122"/>
      <c r="C43" s="5"/>
      <c r="D43" s="7">
        <f t="shared" si="10"/>
        <v>0</v>
      </c>
      <c r="E43" s="5"/>
      <c r="F43" s="7">
        <f t="shared" si="11"/>
        <v>0</v>
      </c>
      <c r="G43" s="5"/>
      <c r="H43" s="7">
        <f t="shared" si="12"/>
        <v>0</v>
      </c>
      <c r="I43" s="8"/>
      <c r="J43" s="7">
        <f t="shared" si="13"/>
        <v>0</v>
      </c>
      <c r="K43" s="6">
        <f t="shared" si="14"/>
        <v>0</v>
      </c>
      <c r="L43" s="135">
        <v>7</v>
      </c>
    </row>
    <row r="44" spans="1:12" ht="12.75">
      <c r="A44" s="100"/>
      <c r="B44" s="121"/>
      <c r="C44" s="5"/>
      <c r="D44" s="7">
        <f t="shared" si="10"/>
        <v>0</v>
      </c>
      <c r="E44" s="5"/>
      <c r="F44" s="7">
        <f t="shared" si="11"/>
        <v>0</v>
      </c>
      <c r="G44" s="5"/>
      <c r="H44" s="7">
        <f t="shared" si="12"/>
        <v>0</v>
      </c>
      <c r="I44" s="8"/>
      <c r="J44" s="7">
        <f t="shared" si="13"/>
        <v>0</v>
      </c>
      <c r="K44" s="6">
        <f t="shared" si="14"/>
        <v>0</v>
      </c>
      <c r="L44" s="135">
        <v>8</v>
      </c>
    </row>
    <row r="45" spans="1:12" ht="12.75">
      <c r="A45" s="101"/>
      <c r="B45" s="122"/>
      <c r="C45" s="5"/>
      <c r="D45" s="7">
        <f t="shared" si="10"/>
        <v>0</v>
      </c>
      <c r="E45" s="5"/>
      <c r="F45" s="7">
        <f t="shared" si="11"/>
        <v>0</v>
      </c>
      <c r="G45" s="5"/>
      <c r="H45" s="7">
        <f t="shared" si="12"/>
        <v>0</v>
      </c>
      <c r="I45" s="8"/>
      <c r="J45" s="7">
        <f t="shared" si="13"/>
        <v>0</v>
      </c>
      <c r="K45" s="6">
        <f t="shared" si="14"/>
        <v>0</v>
      </c>
      <c r="L45" s="135">
        <v>9</v>
      </c>
    </row>
    <row r="46" spans="1:12" ht="12.75">
      <c r="A46" s="101"/>
      <c r="B46" s="122"/>
      <c r="C46" s="5"/>
      <c r="D46" s="7">
        <f t="shared" si="10"/>
        <v>0</v>
      </c>
      <c r="E46" s="5"/>
      <c r="F46" s="7">
        <f t="shared" si="11"/>
        <v>0</v>
      </c>
      <c r="G46" s="5"/>
      <c r="H46" s="7">
        <f t="shared" si="12"/>
        <v>0</v>
      </c>
      <c r="I46" s="8"/>
      <c r="J46" s="7">
        <f t="shared" si="13"/>
        <v>0</v>
      </c>
      <c r="K46" s="6">
        <f t="shared" si="14"/>
        <v>0</v>
      </c>
      <c r="L46" s="135">
        <v>10</v>
      </c>
    </row>
    <row r="47" spans="1:12" ht="12.75">
      <c r="A47" s="100"/>
      <c r="B47" s="121"/>
      <c r="C47" s="5"/>
      <c r="D47" s="7">
        <f t="shared" si="10"/>
        <v>0</v>
      </c>
      <c r="E47" s="5"/>
      <c r="F47" s="7">
        <f t="shared" si="11"/>
        <v>0</v>
      </c>
      <c r="G47" s="5"/>
      <c r="H47" s="7">
        <f t="shared" si="12"/>
        <v>0</v>
      </c>
      <c r="I47" s="8"/>
      <c r="J47" s="7">
        <f t="shared" si="13"/>
        <v>0</v>
      </c>
      <c r="K47" s="6">
        <f t="shared" si="14"/>
        <v>0</v>
      </c>
      <c r="L47" s="135">
        <v>11</v>
      </c>
    </row>
    <row r="48" spans="1:12" ht="12.75">
      <c r="A48" s="101"/>
      <c r="B48" s="122"/>
      <c r="C48" s="5"/>
      <c r="D48" s="7">
        <f t="shared" si="10"/>
        <v>0</v>
      </c>
      <c r="E48" s="5"/>
      <c r="F48" s="7">
        <f t="shared" si="11"/>
        <v>0</v>
      </c>
      <c r="G48" s="5"/>
      <c r="H48" s="7">
        <f t="shared" si="12"/>
        <v>0</v>
      </c>
      <c r="I48" s="8"/>
      <c r="J48" s="7">
        <f t="shared" si="13"/>
        <v>0</v>
      </c>
      <c r="K48" s="6">
        <f t="shared" si="14"/>
        <v>0</v>
      </c>
      <c r="L48" s="135">
        <v>12</v>
      </c>
    </row>
    <row r="49" spans="1:12" ht="12.75">
      <c r="A49" s="100"/>
      <c r="B49" s="121"/>
      <c r="C49" s="5"/>
      <c r="D49" s="7">
        <f t="shared" si="10"/>
        <v>0</v>
      </c>
      <c r="E49" s="5"/>
      <c r="F49" s="7">
        <f t="shared" si="11"/>
        <v>0</v>
      </c>
      <c r="G49" s="5"/>
      <c r="H49" s="7">
        <f t="shared" si="12"/>
        <v>0</v>
      </c>
      <c r="I49" s="8"/>
      <c r="J49" s="7">
        <f t="shared" si="13"/>
        <v>0</v>
      </c>
      <c r="K49" s="6">
        <f t="shared" si="14"/>
        <v>0</v>
      </c>
      <c r="L49" s="135">
        <v>13</v>
      </c>
    </row>
    <row r="50" spans="1:12" ht="12.75">
      <c r="A50" s="100"/>
      <c r="B50" s="121"/>
      <c r="C50" s="5"/>
      <c r="D50" s="7">
        <f t="shared" si="10"/>
        <v>0</v>
      </c>
      <c r="E50" s="5"/>
      <c r="F50" s="7">
        <f t="shared" si="11"/>
        <v>0</v>
      </c>
      <c r="G50" s="5"/>
      <c r="H50" s="7">
        <f t="shared" si="12"/>
        <v>0</v>
      </c>
      <c r="I50" s="8"/>
      <c r="J50" s="7">
        <f t="shared" si="13"/>
        <v>0</v>
      </c>
      <c r="K50" s="6">
        <f t="shared" si="14"/>
        <v>0</v>
      </c>
      <c r="L50" s="52"/>
    </row>
    <row r="51" spans="1:12" ht="12.75">
      <c r="A51" s="101"/>
      <c r="B51" s="122"/>
      <c r="C51" s="5"/>
      <c r="D51" s="7">
        <f t="shared" si="10"/>
        <v>0</v>
      </c>
      <c r="E51" s="5"/>
      <c r="F51" s="7">
        <f t="shared" si="11"/>
        <v>0</v>
      </c>
      <c r="G51" s="5"/>
      <c r="H51" s="7">
        <f t="shared" si="12"/>
        <v>0</v>
      </c>
      <c r="I51" s="8"/>
      <c r="J51" s="7">
        <f t="shared" si="13"/>
        <v>0</v>
      </c>
      <c r="K51" s="6">
        <f t="shared" si="14"/>
        <v>0</v>
      </c>
      <c r="L51" s="52"/>
    </row>
    <row r="52" spans="1:12" ht="12.75">
      <c r="A52" s="105"/>
      <c r="B52" s="124"/>
      <c r="C52" s="103"/>
      <c r="D52" s="7">
        <f t="shared" si="10"/>
        <v>0</v>
      </c>
      <c r="E52" s="5"/>
      <c r="F52" s="7">
        <f t="shared" si="11"/>
        <v>0</v>
      </c>
      <c r="G52" s="5"/>
      <c r="H52" s="7">
        <f t="shared" si="12"/>
        <v>0</v>
      </c>
      <c r="I52" s="8"/>
      <c r="J52" s="7">
        <f t="shared" si="13"/>
        <v>0</v>
      </c>
      <c r="K52" s="6">
        <f t="shared" si="14"/>
        <v>0</v>
      </c>
      <c r="L52" s="52"/>
    </row>
    <row r="53" spans="1:12" ht="13.5" thickBot="1">
      <c r="A53" s="104"/>
      <c r="B53" s="125"/>
      <c r="C53" s="53"/>
      <c r="D53" s="40">
        <f t="shared" si="10"/>
        <v>0</v>
      </c>
      <c r="E53" s="53"/>
      <c r="F53" s="40">
        <f t="shared" si="11"/>
        <v>0</v>
      </c>
      <c r="G53" s="53"/>
      <c r="H53" s="40">
        <f t="shared" si="12"/>
        <v>0</v>
      </c>
      <c r="I53" s="39"/>
      <c r="J53" s="40">
        <f t="shared" si="13"/>
        <v>0</v>
      </c>
      <c r="K53" s="54">
        <f t="shared" si="14"/>
        <v>0</v>
      </c>
      <c r="L53" s="55"/>
    </row>
    <row r="60" spans="10:11" ht="12.75">
      <c r="J60">
        <v>0</v>
      </c>
      <c r="K60">
        <f>IF(J60&gt;0,"ble",0)</f>
        <v>0</v>
      </c>
    </row>
  </sheetData>
  <sheetProtection/>
  <mergeCells count="6">
    <mergeCell ref="A36:L36"/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708661417322834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Zeros="0" zoomScalePageLayoutView="0" workbookViewId="0" topLeftCell="A1">
      <selection activeCell="A22" sqref="A22"/>
    </sheetView>
  </sheetViews>
  <sheetFormatPr defaultColWidth="9.140625" defaultRowHeight="12.75"/>
  <cols>
    <col min="1" max="1" width="20.00390625" style="0" bestFit="1" customWidth="1"/>
    <col min="2" max="2" width="14.28125" style="4" customWidth="1"/>
    <col min="3" max="12" width="8.28125" style="0" customWidth="1"/>
  </cols>
  <sheetData>
    <row r="1" spans="1:12" ht="20.25">
      <c r="A1" s="21"/>
      <c r="B1" s="31"/>
      <c r="C1" s="166" t="s">
        <v>7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>
      <c r="A2" s="22"/>
      <c r="B2" s="26"/>
      <c r="C2" s="168" t="s">
        <v>2</v>
      </c>
      <c r="D2" s="168"/>
      <c r="E2" s="168" t="s">
        <v>1</v>
      </c>
      <c r="F2" s="168"/>
      <c r="G2" s="168" t="s">
        <v>4</v>
      </c>
      <c r="H2" s="168"/>
      <c r="I2" s="168" t="s">
        <v>5</v>
      </c>
      <c r="J2" s="168"/>
      <c r="K2" s="3"/>
      <c r="L2" s="16"/>
    </row>
    <row r="3" spans="1:19" ht="13.5" thickBot="1">
      <c r="A3" s="23"/>
      <c r="B3" s="24"/>
      <c r="C3" s="18" t="s">
        <v>3</v>
      </c>
      <c r="D3" s="19" t="s">
        <v>0</v>
      </c>
      <c r="E3" s="18" t="s">
        <v>3</v>
      </c>
      <c r="F3" s="19" t="s">
        <v>0</v>
      </c>
      <c r="G3" s="18" t="s">
        <v>3</v>
      </c>
      <c r="H3" s="19" t="s">
        <v>0</v>
      </c>
      <c r="I3" s="18" t="s">
        <v>3</v>
      </c>
      <c r="J3" s="19" t="s">
        <v>0</v>
      </c>
      <c r="K3" s="17" t="s">
        <v>10</v>
      </c>
      <c r="L3" s="20" t="s">
        <v>11</v>
      </c>
      <c r="S3" s="4"/>
    </row>
    <row r="4" spans="1:12" ht="12.75">
      <c r="A4" s="140" t="s">
        <v>68</v>
      </c>
      <c r="B4" s="141" t="s">
        <v>31</v>
      </c>
      <c r="C4" s="33">
        <v>9.06</v>
      </c>
      <c r="D4" s="34">
        <f aca="true" t="shared" si="0" ref="D4:D9">IF(C4&gt;0,(POWER(0.786359272,C4)*1318.808911),0)</f>
        <v>149.45424023750644</v>
      </c>
      <c r="E4" s="33">
        <v>316</v>
      </c>
      <c r="F4" s="34">
        <f aca="true" t="shared" si="1" ref="F4:F9">IF(E4&gt;0,(POWER(1.008668932,E4)*11.10693727),0)</f>
        <v>169.8892616630946</v>
      </c>
      <c r="G4" s="33">
        <v>20.75</v>
      </c>
      <c r="H4" s="34">
        <f aca="true" t="shared" si="2" ref="H4:H9">IF(G4&gt;0,(POWER(1.05790549,G4)*40.96878121),0)</f>
        <v>131.7424135535649</v>
      </c>
      <c r="I4" s="33">
        <v>91</v>
      </c>
      <c r="J4" s="34">
        <f aca="true" t="shared" si="3" ref="J4:J9">IF(I4&gt;0,(POWER(0.982579333,I4)*692.7641436),0)</f>
        <v>139.97139605829958</v>
      </c>
      <c r="K4" s="35">
        <f aca="true" t="shared" si="4" ref="K4:K9">SUM(D4,F4,H4,J4)</f>
        <v>591.0573115124655</v>
      </c>
      <c r="L4" s="36">
        <v>1</v>
      </c>
    </row>
    <row r="5" spans="1:12" ht="12.75">
      <c r="A5" s="137" t="s">
        <v>50</v>
      </c>
      <c r="B5" s="138" t="s">
        <v>34</v>
      </c>
      <c r="C5" s="8">
        <v>9.67</v>
      </c>
      <c r="D5" s="7">
        <f t="shared" si="0"/>
        <v>129.07349159545169</v>
      </c>
      <c r="E5" s="8">
        <v>267</v>
      </c>
      <c r="F5" s="7">
        <f t="shared" si="1"/>
        <v>111.2967176849462</v>
      </c>
      <c r="G5" s="8">
        <v>22.81</v>
      </c>
      <c r="H5" s="7">
        <f t="shared" si="2"/>
        <v>147.94018914824736</v>
      </c>
      <c r="I5" s="8">
        <v>112</v>
      </c>
      <c r="J5" s="7">
        <f t="shared" si="3"/>
        <v>96.7741629103497</v>
      </c>
      <c r="K5" s="9">
        <f t="shared" si="4"/>
        <v>485.08456133899494</v>
      </c>
      <c r="L5" s="37">
        <v>2</v>
      </c>
    </row>
    <row r="6" spans="1:12" ht="12.75">
      <c r="A6" s="139" t="s">
        <v>36</v>
      </c>
      <c r="B6" s="131" t="s">
        <v>21</v>
      </c>
      <c r="C6" s="8">
        <v>9.86</v>
      </c>
      <c r="D6" s="7">
        <f t="shared" si="0"/>
        <v>123.31191738485187</v>
      </c>
      <c r="E6" s="8">
        <v>279</v>
      </c>
      <c r="F6" s="7">
        <f t="shared" si="1"/>
        <v>123.44289221659562</v>
      </c>
      <c r="G6" s="8">
        <v>17.79</v>
      </c>
      <c r="H6" s="7">
        <f t="shared" si="2"/>
        <v>111.52259789596522</v>
      </c>
      <c r="I6" s="8">
        <v>104</v>
      </c>
      <c r="J6" s="7">
        <f t="shared" si="3"/>
        <v>111.38287452664183</v>
      </c>
      <c r="K6" s="9">
        <f t="shared" si="4"/>
        <v>469.66028202405454</v>
      </c>
      <c r="L6" s="37">
        <v>3</v>
      </c>
    </row>
    <row r="7" spans="1:12" ht="12.75">
      <c r="A7" s="139" t="s">
        <v>67</v>
      </c>
      <c r="B7" s="131" t="s">
        <v>31</v>
      </c>
      <c r="C7" s="8">
        <v>9.85</v>
      </c>
      <c r="D7" s="7">
        <f t="shared" si="0"/>
        <v>123.60864353435856</v>
      </c>
      <c r="E7" s="8">
        <v>239</v>
      </c>
      <c r="F7" s="7">
        <f t="shared" si="1"/>
        <v>87.40178758191733</v>
      </c>
      <c r="G7" s="8">
        <v>17.06</v>
      </c>
      <c r="H7" s="7">
        <f t="shared" si="2"/>
        <v>107.0327445732903</v>
      </c>
      <c r="I7" s="8">
        <v>102</v>
      </c>
      <c r="J7" s="7">
        <f t="shared" si="3"/>
        <v>115.36741759352336</v>
      </c>
      <c r="K7" s="9">
        <f t="shared" si="4"/>
        <v>433.4105932830895</v>
      </c>
      <c r="L7" s="37">
        <v>4</v>
      </c>
    </row>
    <row r="8" spans="1:12" ht="12.75">
      <c r="A8" s="137" t="s">
        <v>25</v>
      </c>
      <c r="B8" s="138" t="s">
        <v>23</v>
      </c>
      <c r="C8" s="8">
        <v>10.54</v>
      </c>
      <c r="D8" s="7">
        <f t="shared" si="0"/>
        <v>104.71944667715418</v>
      </c>
      <c r="E8" s="8">
        <v>260</v>
      </c>
      <c r="F8" s="7">
        <f t="shared" si="1"/>
        <v>104.7711826323941</v>
      </c>
      <c r="G8" s="8">
        <v>13.73</v>
      </c>
      <c r="H8" s="7">
        <f t="shared" si="2"/>
        <v>88.7377845449369</v>
      </c>
      <c r="I8" s="8">
        <v>108</v>
      </c>
      <c r="J8" s="7">
        <f t="shared" si="3"/>
        <v>103.82188808177338</v>
      </c>
      <c r="K8" s="9">
        <f t="shared" si="4"/>
        <v>402.0503019362586</v>
      </c>
      <c r="L8" s="37">
        <v>5</v>
      </c>
    </row>
    <row r="9" spans="1:12" ht="12.75">
      <c r="A9" s="139" t="s">
        <v>59</v>
      </c>
      <c r="B9" s="131" t="s">
        <v>32</v>
      </c>
      <c r="C9" s="8">
        <v>10.84</v>
      </c>
      <c r="D9" s="7">
        <f t="shared" si="0"/>
        <v>97.43469777284855</v>
      </c>
      <c r="E9" s="8">
        <v>157</v>
      </c>
      <c r="F9" s="7">
        <f t="shared" si="1"/>
        <v>43.065696917528236</v>
      </c>
      <c r="G9" s="8">
        <v>17.44</v>
      </c>
      <c r="H9" s="7">
        <f t="shared" si="2"/>
        <v>109.34689939974591</v>
      </c>
      <c r="I9" s="8">
        <v>117</v>
      </c>
      <c r="J9" s="7">
        <f t="shared" si="3"/>
        <v>88.63342859458477</v>
      </c>
      <c r="K9" s="9">
        <f t="shared" si="4"/>
        <v>338.4807226847075</v>
      </c>
      <c r="L9" s="37">
        <v>6</v>
      </c>
    </row>
    <row r="10" spans="1:12" ht="12.75">
      <c r="A10" s="101"/>
      <c r="B10" s="122"/>
      <c r="C10" s="8"/>
      <c r="D10" s="7">
        <f aca="true" t="shared" si="5" ref="D10:D21">IF(C10&gt;0,(POWER(0.786359272,C10)*1318.808911),0)</f>
        <v>0</v>
      </c>
      <c r="E10" s="8"/>
      <c r="F10" s="7">
        <f aca="true" t="shared" si="6" ref="F10:F21">IF(E10&gt;0,(POWER(1.008668932,E10)*11.10693727),0)</f>
        <v>0</v>
      </c>
      <c r="G10" s="8"/>
      <c r="H10" s="7">
        <f aca="true" t="shared" si="7" ref="H10:H21">IF(G10&gt;0,(POWER(1.05790549,G10)*40.96878121),0)</f>
        <v>0</v>
      </c>
      <c r="I10" s="8"/>
      <c r="J10" s="7">
        <f aca="true" t="shared" si="8" ref="J10:J21">IF(I10&gt;0,(POWER(0.982579333,I10)*692.7641436),0)</f>
        <v>0</v>
      </c>
      <c r="K10" s="9">
        <f aca="true" t="shared" si="9" ref="K10:K21">SUM(D10,F10,H10,J10)</f>
        <v>0</v>
      </c>
      <c r="L10" s="37"/>
    </row>
    <row r="11" spans="1:12" ht="12.75">
      <c r="A11" s="101"/>
      <c r="B11" s="122"/>
      <c r="C11" s="8"/>
      <c r="D11" s="7">
        <f t="shared" si="5"/>
        <v>0</v>
      </c>
      <c r="E11" s="8"/>
      <c r="F11" s="7">
        <f t="shared" si="6"/>
        <v>0</v>
      </c>
      <c r="G11" s="8"/>
      <c r="H11" s="7">
        <f t="shared" si="7"/>
        <v>0</v>
      </c>
      <c r="I11" s="8"/>
      <c r="J11" s="7">
        <f t="shared" si="8"/>
        <v>0</v>
      </c>
      <c r="K11" s="9">
        <f t="shared" si="9"/>
        <v>0</v>
      </c>
      <c r="L11" s="37"/>
    </row>
    <row r="12" spans="1:12" ht="12.75">
      <c r="A12" s="101"/>
      <c r="B12" s="122"/>
      <c r="C12" s="8"/>
      <c r="D12" s="7">
        <f t="shared" si="5"/>
        <v>0</v>
      </c>
      <c r="E12" s="8"/>
      <c r="F12" s="7">
        <f t="shared" si="6"/>
        <v>0</v>
      </c>
      <c r="G12" s="8"/>
      <c r="H12" s="7">
        <f t="shared" si="7"/>
        <v>0</v>
      </c>
      <c r="I12" s="8"/>
      <c r="J12" s="7">
        <f t="shared" si="8"/>
        <v>0</v>
      </c>
      <c r="K12" s="9">
        <f t="shared" si="9"/>
        <v>0</v>
      </c>
      <c r="L12" s="37"/>
    </row>
    <row r="13" spans="1:12" ht="12.75">
      <c r="A13" s="101"/>
      <c r="B13" s="122"/>
      <c r="C13" s="8"/>
      <c r="D13" s="7">
        <f t="shared" si="5"/>
        <v>0</v>
      </c>
      <c r="E13" s="8"/>
      <c r="F13" s="7">
        <f t="shared" si="6"/>
        <v>0</v>
      </c>
      <c r="G13" s="8"/>
      <c r="H13" s="7">
        <f t="shared" si="7"/>
        <v>0</v>
      </c>
      <c r="I13" s="8"/>
      <c r="J13" s="7">
        <f t="shared" si="8"/>
        <v>0</v>
      </c>
      <c r="K13" s="9">
        <f t="shared" si="9"/>
        <v>0</v>
      </c>
      <c r="L13" s="37"/>
    </row>
    <row r="14" spans="1:12" ht="12.75">
      <c r="A14" s="100"/>
      <c r="B14" s="121"/>
      <c r="C14" s="8"/>
      <c r="D14" s="7">
        <f t="shared" si="5"/>
        <v>0</v>
      </c>
      <c r="E14" s="8"/>
      <c r="F14" s="7">
        <f t="shared" si="6"/>
        <v>0</v>
      </c>
      <c r="G14" s="8"/>
      <c r="H14" s="7">
        <f t="shared" si="7"/>
        <v>0</v>
      </c>
      <c r="I14" s="8"/>
      <c r="J14" s="7">
        <f t="shared" si="8"/>
        <v>0</v>
      </c>
      <c r="K14" s="9">
        <f t="shared" si="9"/>
        <v>0</v>
      </c>
      <c r="L14" s="37"/>
    </row>
    <row r="15" spans="1:12" ht="12.75">
      <c r="A15" s="100"/>
      <c r="B15" s="121"/>
      <c r="C15" s="8"/>
      <c r="D15" s="7">
        <f t="shared" si="5"/>
        <v>0</v>
      </c>
      <c r="E15" s="8"/>
      <c r="F15" s="7">
        <f t="shared" si="6"/>
        <v>0</v>
      </c>
      <c r="G15" s="8"/>
      <c r="H15" s="7">
        <f t="shared" si="7"/>
        <v>0</v>
      </c>
      <c r="I15" s="8"/>
      <c r="J15" s="7">
        <f t="shared" si="8"/>
        <v>0</v>
      </c>
      <c r="K15" s="9">
        <f t="shared" si="9"/>
        <v>0</v>
      </c>
      <c r="L15" s="37"/>
    </row>
    <row r="16" spans="1:12" ht="12.75">
      <c r="A16" s="100"/>
      <c r="B16" s="121"/>
      <c r="C16" s="8"/>
      <c r="D16" s="7">
        <f t="shared" si="5"/>
        <v>0</v>
      </c>
      <c r="E16" s="8"/>
      <c r="F16" s="7">
        <f t="shared" si="6"/>
        <v>0</v>
      </c>
      <c r="G16" s="8"/>
      <c r="H16" s="7">
        <f t="shared" si="7"/>
        <v>0</v>
      </c>
      <c r="I16" s="8"/>
      <c r="J16" s="7">
        <f t="shared" si="8"/>
        <v>0</v>
      </c>
      <c r="K16" s="9">
        <f t="shared" si="9"/>
        <v>0</v>
      </c>
      <c r="L16" s="37"/>
    </row>
    <row r="17" spans="1:12" ht="12.75">
      <c r="A17" s="100"/>
      <c r="B17" s="121"/>
      <c r="C17" s="8"/>
      <c r="D17" s="7">
        <f t="shared" si="5"/>
        <v>0</v>
      </c>
      <c r="E17" s="8"/>
      <c r="F17" s="7">
        <f t="shared" si="6"/>
        <v>0</v>
      </c>
      <c r="G17" s="8"/>
      <c r="H17" s="7">
        <f t="shared" si="7"/>
        <v>0</v>
      </c>
      <c r="I17" s="8"/>
      <c r="J17" s="7">
        <f t="shared" si="8"/>
        <v>0</v>
      </c>
      <c r="K17" s="9">
        <f t="shared" si="9"/>
        <v>0</v>
      </c>
      <c r="L17" s="37"/>
    </row>
    <row r="18" spans="1:12" ht="12.75">
      <c r="A18" s="100"/>
      <c r="B18" s="121"/>
      <c r="C18" s="8"/>
      <c r="D18" s="7">
        <f t="shared" si="5"/>
        <v>0</v>
      </c>
      <c r="E18" s="8"/>
      <c r="F18" s="7">
        <f t="shared" si="6"/>
        <v>0</v>
      </c>
      <c r="G18" s="8"/>
      <c r="H18" s="7">
        <f t="shared" si="7"/>
        <v>0</v>
      </c>
      <c r="I18" s="8"/>
      <c r="J18" s="7">
        <f t="shared" si="8"/>
        <v>0</v>
      </c>
      <c r="K18" s="9">
        <f t="shared" si="9"/>
        <v>0</v>
      </c>
      <c r="L18" s="37"/>
    </row>
    <row r="19" spans="1:12" ht="12.75">
      <c r="A19" s="101"/>
      <c r="B19" s="122"/>
      <c r="C19" s="8"/>
      <c r="D19" s="7">
        <f t="shared" si="5"/>
        <v>0</v>
      </c>
      <c r="E19" s="8"/>
      <c r="F19" s="7">
        <f t="shared" si="6"/>
        <v>0</v>
      </c>
      <c r="G19" s="8"/>
      <c r="H19" s="7">
        <f t="shared" si="7"/>
        <v>0</v>
      </c>
      <c r="I19" s="8"/>
      <c r="J19" s="7">
        <f t="shared" si="8"/>
        <v>0</v>
      </c>
      <c r="K19" s="9">
        <f t="shared" si="9"/>
        <v>0</v>
      </c>
      <c r="L19" s="37"/>
    </row>
    <row r="20" spans="1:12" ht="12.75">
      <c r="A20" s="100"/>
      <c r="B20" s="121"/>
      <c r="C20" s="8"/>
      <c r="D20" s="7">
        <f t="shared" si="5"/>
        <v>0</v>
      </c>
      <c r="E20" s="8"/>
      <c r="F20" s="7">
        <f t="shared" si="6"/>
        <v>0</v>
      </c>
      <c r="G20" s="8"/>
      <c r="H20" s="7">
        <f t="shared" si="7"/>
        <v>0</v>
      </c>
      <c r="I20" s="8"/>
      <c r="J20" s="7">
        <f t="shared" si="8"/>
        <v>0</v>
      </c>
      <c r="K20" s="9">
        <f t="shared" si="9"/>
        <v>0</v>
      </c>
      <c r="L20" s="37"/>
    </row>
    <row r="21" spans="1:12" ht="12.75">
      <c r="A21" s="38"/>
      <c r="B21" s="32"/>
      <c r="C21" s="14"/>
      <c r="D21" s="15">
        <f t="shared" si="5"/>
        <v>0</v>
      </c>
      <c r="E21" s="14"/>
      <c r="F21" s="15">
        <f t="shared" si="6"/>
        <v>0</v>
      </c>
      <c r="G21" s="14"/>
      <c r="H21" s="15">
        <f t="shared" si="7"/>
        <v>0</v>
      </c>
      <c r="I21" s="14"/>
      <c r="J21" s="15">
        <f t="shared" si="8"/>
        <v>0</v>
      </c>
      <c r="K21" s="15">
        <f t="shared" si="9"/>
        <v>0</v>
      </c>
      <c r="L21" s="49"/>
    </row>
    <row r="22" spans="1:12" ht="12.75">
      <c r="A22" s="99"/>
      <c r="B22" s="120"/>
      <c r="C22" s="8"/>
      <c r="D22" s="7"/>
      <c r="E22" s="8"/>
      <c r="F22" s="7"/>
      <c r="G22" s="8"/>
      <c r="H22" s="7"/>
      <c r="I22" s="8"/>
      <c r="J22" s="7"/>
      <c r="K22" s="9"/>
      <c r="L22" s="37"/>
    </row>
    <row r="23" spans="1:12" ht="12.75">
      <c r="A23" s="100"/>
      <c r="B23" s="121"/>
      <c r="C23" s="8"/>
      <c r="D23" s="7"/>
      <c r="E23" s="8"/>
      <c r="F23" s="7"/>
      <c r="G23" s="8"/>
      <c r="H23" s="7"/>
      <c r="I23" s="8"/>
      <c r="J23" s="7"/>
      <c r="K23" s="9"/>
      <c r="L23" s="37"/>
    </row>
    <row r="24" spans="1:12" ht="12.75">
      <c r="A24" s="100"/>
      <c r="B24" s="121"/>
      <c r="C24" s="8"/>
      <c r="D24" s="7"/>
      <c r="E24" s="8"/>
      <c r="F24" s="7"/>
      <c r="G24" s="8"/>
      <c r="H24" s="7"/>
      <c r="I24" s="8"/>
      <c r="J24" s="7"/>
      <c r="K24" s="9"/>
      <c r="L24" s="37"/>
    </row>
    <row r="25" spans="1:12" ht="12.75">
      <c r="A25" s="100"/>
      <c r="B25" s="121"/>
      <c r="C25" s="8"/>
      <c r="D25" s="7"/>
      <c r="E25" s="8"/>
      <c r="F25" s="7"/>
      <c r="G25" s="8"/>
      <c r="H25" s="7"/>
      <c r="I25" s="8"/>
      <c r="J25" s="7"/>
      <c r="K25" s="9"/>
      <c r="L25" s="37"/>
    </row>
    <row r="26" spans="1:12" ht="12.75">
      <c r="A26" s="101"/>
      <c r="B26" s="122"/>
      <c r="C26" s="8"/>
      <c r="D26" s="7"/>
      <c r="E26" s="8"/>
      <c r="F26" s="7"/>
      <c r="G26" s="8"/>
      <c r="H26" s="7"/>
      <c r="I26" s="8"/>
      <c r="J26" s="7"/>
      <c r="K26" s="9"/>
      <c r="L26" s="37"/>
    </row>
    <row r="27" spans="1:12" ht="12.75">
      <c r="A27" s="101"/>
      <c r="B27" s="122"/>
      <c r="C27" s="8"/>
      <c r="D27" s="7"/>
      <c r="E27" s="8"/>
      <c r="F27" s="7"/>
      <c r="G27" s="8"/>
      <c r="H27" s="7"/>
      <c r="I27" s="8"/>
      <c r="J27" s="7"/>
      <c r="K27" s="9"/>
      <c r="L27" s="37"/>
    </row>
    <row r="28" spans="1:12" ht="12.75">
      <c r="A28" s="101"/>
      <c r="B28" s="122"/>
      <c r="C28" s="8"/>
      <c r="D28" s="7"/>
      <c r="E28" s="8"/>
      <c r="F28" s="7"/>
      <c r="G28" s="8"/>
      <c r="H28" s="7"/>
      <c r="I28" s="8"/>
      <c r="J28" s="7"/>
      <c r="K28" s="9"/>
      <c r="L28" s="37"/>
    </row>
    <row r="29" spans="1:12" ht="12.75">
      <c r="A29" s="101"/>
      <c r="B29" s="122"/>
      <c r="C29" s="8"/>
      <c r="D29" s="7"/>
      <c r="E29" s="8"/>
      <c r="F29" s="7"/>
      <c r="G29" s="8"/>
      <c r="H29" s="7"/>
      <c r="I29" s="8"/>
      <c r="J29" s="7"/>
      <c r="K29" s="9"/>
      <c r="L29" s="37"/>
    </row>
    <row r="30" spans="1:12" ht="12.75">
      <c r="A30" s="101"/>
      <c r="B30" s="122"/>
      <c r="C30" s="8"/>
      <c r="D30" s="7"/>
      <c r="E30" s="8"/>
      <c r="F30" s="7"/>
      <c r="G30" s="8"/>
      <c r="H30" s="7"/>
      <c r="I30" s="8"/>
      <c r="J30" s="7"/>
      <c r="K30" s="9"/>
      <c r="L30" s="37"/>
    </row>
    <row r="31" spans="1:12" ht="12.75">
      <c r="A31" s="100"/>
      <c r="B31" s="121"/>
      <c r="C31" s="8"/>
      <c r="D31" s="7"/>
      <c r="E31" s="8"/>
      <c r="F31" s="7"/>
      <c r="G31" s="8"/>
      <c r="H31" s="7"/>
      <c r="I31" s="8"/>
      <c r="J31" s="7"/>
      <c r="K31" s="9"/>
      <c r="L31" s="37"/>
    </row>
    <row r="32" spans="1:12" ht="12.75">
      <c r="A32" s="101"/>
      <c r="B32" s="122"/>
      <c r="C32" s="8"/>
      <c r="D32" s="7"/>
      <c r="E32" s="8"/>
      <c r="F32" s="7"/>
      <c r="G32" s="8"/>
      <c r="H32" s="7"/>
      <c r="I32" s="8"/>
      <c r="J32" s="7"/>
      <c r="K32" s="9"/>
      <c r="L32" s="37"/>
    </row>
    <row r="33" spans="1:12" ht="12.75">
      <c r="A33" s="101"/>
      <c r="B33" s="122"/>
      <c r="C33" s="8"/>
      <c r="D33" s="7"/>
      <c r="E33" s="8"/>
      <c r="F33" s="7"/>
      <c r="G33" s="8"/>
      <c r="H33" s="7"/>
      <c r="I33" s="8"/>
      <c r="J33" s="7"/>
      <c r="K33" s="9"/>
      <c r="L33" s="37"/>
    </row>
    <row r="34" spans="1:12" ht="12.75">
      <c r="A34" s="100"/>
      <c r="B34" s="121"/>
      <c r="C34" s="8"/>
      <c r="D34" s="7"/>
      <c r="E34" s="8"/>
      <c r="F34" s="7"/>
      <c r="G34" s="8"/>
      <c r="H34" s="7"/>
      <c r="I34" s="8"/>
      <c r="J34" s="7"/>
      <c r="K34" s="9"/>
      <c r="L34" s="37"/>
    </row>
    <row r="35" spans="1:12" ht="12.75">
      <c r="A35" s="100"/>
      <c r="B35" s="121"/>
      <c r="C35" s="8"/>
      <c r="D35" s="7"/>
      <c r="E35" s="8"/>
      <c r="F35" s="7"/>
      <c r="G35" s="8"/>
      <c r="H35" s="7"/>
      <c r="I35" s="8"/>
      <c r="J35" s="7"/>
      <c r="K35" s="9"/>
      <c r="L35" s="37"/>
    </row>
    <row r="36" spans="1:12" ht="12.75">
      <c r="A36" s="100"/>
      <c r="B36" s="121"/>
      <c r="C36" s="8"/>
      <c r="D36" s="7"/>
      <c r="E36" s="8"/>
      <c r="F36" s="7"/>
      <c r="G36" s="8"/>
      <c r="H36" s="7"/>
      <c r="I36" s="8"/>
      <c r="J36" s="7"/>
      <c r="K36" s="9"/>
      <c r="L36" s="37"/>
    </row>
    <row r="37" spans="1:12" ht="12.75">
      <c r="A37" s="101"/>
      <c r="B37" s="122"/>
      <c r="C37" s="8"/>
      <c r="D37" s="7"/>
      <c r="E37" s="8"/>
      <c r="F37" s="7"/>
      <c r="G37" s="8"/>
      <c r="H37" s="7"/>
      <c r="I37" s="8"/>
      <c r="J37" s="7"/>
      <c r="K37" s="9"/>
      <c r="L37" s="37"/>
    </row>
    <row r="38" spans="1:12" ht="12.75">
      <c r="A38" s="100"/>
      <c r="B38" s="121"/>
      <c r="C38" s="8"/>
      <c r="D38" s="7"/>
      <c r="E38" s="8"/>
      <c r="F38" s="7"/>
      <c r="G38" s="8"/>
      <c r="H38" s="7"/>
      <c r="I38" s="8"/>
      <c r="J38" s="7"/>
      <c r="K38" s="9"/>
      <c r="L38" s="37"/>
    </row>
    <row r="39" spans="1:12" ht="12.75">
      <c r="A39" s="100"/>
      <c r="B39" s="121"/>
      <c r="C39" s="8"/>
      <c r="D39" s="7"/>
      <c r="E39" s="8"/>
      <c r="F39" s="7"/>
      <c r="G39" s="8"/>
      <c r="H39" s="7"/>
      <c r="I39" s="8"/>
      <c r="J39" s="7"/>
      <c r="K39" s="9"/>
      <c r="L39" s="37"/>
    </row>
    <row r="40" spans="1:12" ht="12.75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1"/>
    </row>
    <row r="41" spans="1:12" ht="12.75">
      <c r="A41" s="102"/>
      <c r="B41" s="126"/>
      <c r="C41" s="106"/>
      <c r="D41" s="7"/>
      <c r="E41" s="8"/>
      <c r="F41" s="7"/>
      <c r="G41" s="8"/>
      <c r="H41" s="7"/>
      <c r="I41" s="8"/>
      <c r="J41" s="7"/>
      <c r="K41" s="9"/>
      <c r="L41" s="37"/>
    </row>
    <row r="42" spans="1:12" ht="12.75">
      <c r="A42" s="100"/>
      <c r="B42" s="128"/>
      <c r="C42" s="106"/>
      <c r="D42" s="7"/>
      <c r="E42" s="8"/>
      <c r="F42" s="7"/>
      <c r="G42" s="8"/>
      <c r="H42" s="7"/>
      <c r="I42" s="8"/>
      <c r="J42" s="7"/>
      <c r="K42" s="9"/>
      <c r="L42" s="37"/>
    </row>
    <row r="43" spans="1:12" ht="12.75">
      <c r="A43" s="100"/>
      <c r="B43" s="128"/>
      <c r="C43" s="106"/>
      <c r="D43" s="7"/>
      <c r="E43" s="8"/>
      <c r="F43" s="7"/>
      <c r="G43" s="8"/>
      <c r="H43" s="7"/>
      <c r="I43" s="8"/>
      <c r="J43" s="7"/>
      <c r="K43" s="9"/>
      <c r="L43" s="37"/>
    </row>
    <row r="44" spans="1:12" ht="12.75">
      <c r="A44" s="101"/>
      <c r="B44" s="127"/>
      <c r="C44" s="106"/>
      <c r="D44" s="7"/>
      <c r="E44" s="8"/>
      <c r="F44" s="7"/>
      <c r="G44" s="8"/>
      <c r="H44" s="7"/>
      <c r="I44" s="8"/>
      <c r="J44" s="7"/>
      <c r="K44" s="9"/>
      <c r="L44" s="37"/>
    </row>
    <row r="45" spans="1:12" ht="13.5" thickBot="1">
      <c r="A45" s="132"/>
      <c r="B45" s="133"/>
      <c r="C45" s="111"/>
      <c r="D45" s="112"/>
      <c r="E45" s="113"/>
      <c r="F45" s="112"/>
      <c r="G45" s="113"/>
      <c r="H45" s="112"/>
      <c r="I45" s="113"/>
      <c r="J45" s="112"/>
      <c r="K45" s="114"/>
      <c r="L45" s="115"/>
    </row>
  </sheetData>
  <sheetProtection/>
  <mergeCells count="6">
    <mergeCell ref="A40:L40"/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Zeros="0" zoomScalePageLayoutView="0" workbookViewId="0" topLeftCell="A1">
      <selection activeCell="L24" sqref="L24:L31"/>
    </sheetView>
  </sheetViews>
  <sheetFormatPr defaultColWidth="9.140625" defaultRowHeight="12.75"/>
  <cols>
    <col min="1" max="1" width="24.421875" style="0" bestFit="1" customWidth="1"/>
    <col min="2" max="2" width="15.421875" style="4" customWidth="1"/>
    <col min="3" max="12" width="8.28125" style="0" customWidth="1"/>
  </cols>
  <sheetData>
    <row r="1" spans="1:12" ht="20.25">
      <c r="A1" s="21"/>
      <c r="B1" s="31"/>
      <c r="C1" s="165" t="s">
        <v>9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>
      <c r="A2" s="22"/>
      <c r="B2" s="26"/>
      <c r="C2" s="168" t="s">
        <v>2</v>
      </c>
      <c r="D2" s="168"/>
      <c r="E2" s="168" t="s">
        <v>1</v>
      </c>
      <c r="F2" s="168"/>
      <c r="G2" s="168" t="s">
        <v>4</v>
      </c>
      <c r="H2" s="168"/>
      <c r="I2" s="168" t="s">
        <v>5</v>
      </c>
      <c r="J2" s="168"/>
      <c r="K2" s="3"/>
      <c r="L2" s="16"/>
    </row>
    <row r="3" spans="1:12" s="1" customFormat="1" ht="13.5" thickBot="1">
      <c r="A3" s="28"/>
      <c r="B3" s="24"/>
      <c r="C3" s="29" t="s">
        <v>3</v>
      </c>
      <c r="D3" s="30" t="s">
        <v>0</v>
      </c>
      <c r="E3" s="29" t="s">
        <v>3</v>
      </c>
      <c r="F3" s="30" t="s">
        <v>0</v>
      </c>
      <c r="G3" s="29" t="s">
        <v>3</v>
      </c>
      <c r="H3" s="30" t="s">
        <v>0</v>
      </c>
      <c r="I3" s="29" t="s">
        <v>3</v>
      </c>
      <c r="J3" s="30" t="s">
        <v>0</v>
      </c>
      <c r="K3" s="17" t="s">
        <v>10</v>
      </c>
      <c r="L3" s="20" t="s">
        <v>11</v>
      </c>
    </row>
    <row r="4" spans="1:12" ht="12.75">
      <c r="A4" s="140" t="s">
        <v>54</v>
      </c>
      <c r="B4" s="141" t="s">
        <v>33</v>
      </c>
      <c r="C4" s="43">
        <v>8.45</v>
      </c>
      <c r="D4" s="44">
        <f aca="true" t="shared" si="0" ref="D4:D10">IF(C4&gt;0,(POWER(0.706188193,C4)*2524.76302),0)</f>
        <v>133.53602407950245</v>
      </c>
      <c r="E4" s="43">
        <v>331</v>
      </c>
      <c r="F4" s="44">
        <f aca="true" t="shared" si="1" ref="F4:F10">IF(E4&gt;0,(POWER(1.00473473,E4)*30.36336902),0)</f>
        <v>145.0000505229078</v>
      </c>
      <c r="G4" s="43">
        <v>23.07</v>
      </c>
      <c r="H4" s="44">
        <f aca="true" t="shared" si="2" ref="H4:H10">IF(G4&gt;0,(POWER(1.047407737,G4)*46.01224996),0)</f>
        <v>133.95053739142546</v>
      </c>
      <c r="I4" s="43">
        <v>92</v>
      </c>
      <c r="J4" s="44">
        <f aca="true" t="shared" si="3" ref="J4:J10">IF(I4&gt;0,(POWER(0.987553229,I4)*369.2484813),0)</f>
        <v>116.65032306573765</v>
      </c>
      <c r="K4" s="45">
        <f aca="true" t="shared" si="4" ref="K4:K10">SUM(D4,F4,H4,J4)</f>
        <v>529.1369350595734</v>
      </c>
      <c r="L4" s="46">
        <v>1</v>
      </c>
    </row>
    <row r="5" spans="1:12" ht="12.75">
      <c r="A5" s="139" t="s">
        <v>37</v>
      </c>
      <c r="B5" s="131" t="s">
        <v>21</v>
      </c>
      <c r="C5" s="10">
        <v>9.07</v>
      </c>
      <c r="D5" s="11">
        <f t="shared" si="0"/>
        <v>107.62895452481261</v>
      </c>
      <c r="E5" s="10">
        <v>264</v>
      </c>
      <c r="F5" s="11">
        <f t="shared" si="1"/>
        <v>105.66310844586222</v>
      </c>
      <c r="G5" s="10">
        <v>24.1</v>
      </c>
      <c r="H5" s="11">
        <f t="shared" si="2"/>
        <v>140.49591958507324</v>
      </c>
      <c r="I5" s="10">
        <v>96</v>
      </c>
      <c r="J5" s="11">
        <f t="shared" si="3"/>
        <v>110.95017697832023</v>
      </c>
      <c r="K5" s="12">
        <f t="shared" si="4"/>
        <v>464.73815953406825</v>
      </c>
      <c r="L5" s="47">
        <v>2</v>
      </c>
    </row>
    <row r="6" spans="1:12" ht="12.75">
      <c r="A6" s="137" t="s">
        <v>56</v>
      </c>
      <c r="B6" s="138" t="s">
        <v>33</v>
      </c>
      <c r="C6" s="10">
        <v>9.24</v>
      </c>
      <c r="D6" s="11">
        <f t="shared" si="0"/>
        <v>101.44849265253566</v>
      </c>
      <c r="E6" s="10">
        <v>282</v>
      </c>
      <c r="F6" s="11">
        <f t="shared" si="1"/>
        <v>115.03999220473567</v>
      </c>
      <c r="G6" s="10">
        <v>18.31</v>
      </c>
      <c r="H6" s="11">
        <f t="shared" si="2"/>
        <v>107.44676857677922</v>
      </c>
      <c r="I6" s="10">
        <v>94</v>
      </c>
      <c r="J6" s="11">
        <f t="shared" si="3"/>
        <v>113.76455506317343</v>
      </c>
      <c r="K6" s="12">
        <f t="shared" si="4"/>
        <v>437.69980849722396</v>
      </c>
      <c r="L6" s="144">
        <v>3</v>
      </c>
    </row>
    <row r="7" spans="1:12" ht="12.75">
      <c r="A7" s="137" t="s">
        <v>41</v>
      </c>
      <c r="B7" s="138" t="s">
        <v>35</v>
      </c>
      <c r="C7" s="10">
        <v>9.48</v>
      </c>
      <c r="D7" s="11">
        <f t="shared" si="0"/>
        <v>93.32253063475358</v>
      </c>
      <c r="E7" s="10">
        <v>280</v>
      </c>
      <c r="F7" s="11">
        <f t="shared" si="1"/>
        <v>113.95831383058452</v>
      </c>
      <c r="G7" s="10">
        <v>16.12</v>
      </c>
      <c r="H7" s="11">
        <f t="shared" si="2"/>
        <v>97.08224389413472</v>
      </c>
      <c r="I7" s="10">
        <v>100</v>
      </c>
      <c r="J7" s="11">
        <f t="shared" si="3"/>
        <v>105.52856990017402</v>
      </c>
      <c r="K7" s="12">
        <f t="shared" si="4"/>
        <v>409.8916582596468</v>
      </c>
      <c r="L7" s="47">
        <v>4</v>
      </c>
    </row>
    <row r="8" spans="1:12" ht="12.75">
      <c r="A8" s="139" t="s">
        <v>53</v>
      </c>
      <c r="B8" s="131" t="s">
        <v>33</v>
      </c>
      <c r="C8" s="10">
        <v>9.59</v>
      </c>
      <c r="D8" s="11">
        <f t="shared" si="0"/>
        <v>89.81890513034367</v>
      </c>
      <c r="E8" s="10">
        <v>273</v>
      </c>
      <c r="F8" s="11">
        <f t="shared" si="1"/>
        <v>110.25190779274583</v>
      </c>
      <c r="G8" s="10">
        <v>15.61</v>
      </c>
      <c r="H8" s="11">
        <f t="shared" si="2"/>
        <v>94.81580992445559</v>
      </c>
      <c r="I8" s="10">
        <v>102</v>
      </c>
      <c r="J8" s="11">
        <f t="shared" si="3"/>
        <v>102.91793872170173</v>
      </c>
      <c r="K8" s="12">
        <f t="shared" si="4"/>
        <v>397.8045615692468</v>
      </c>
      <c r="L8" s="144">
        <v>5</v>
      </c>
    </row>
    <row r="9" spans="1:12" ht="12.75">
      <c r="A9" s="137" t="s">
        <v>55</v>
      </c>
      <c r="B9" s="138" t="s">
        <v>33</v>
      </c>
      <c r="C9" s="10">
        <v>9.59</v>
      </c>
      <c r="D9" s="11">
        <f t="shared" si="0"/>
        <v>89.81890513034367</v>
      </c>
      <c r="E9" s="10">
        <v>308</v>
      </c>
      <c r="F9" s="11">
        <f t="shared" si="1"/>
        <v>130.07253978321253</v>
      </c>
      <c r="G9" s="10">
        <v>13.17</v>
      </c>
      <c r="H9" s="11">
        <f t="shared" si="2"/>
        <v>84.68339519239674</v>
      </c>
      <c r="I9" s="10">
        <v>137</v>
      </c>
      <c r="J9" s="11">
        <f t="shared" si="3"/>
        <v>66.39097500400703</v>
      </c>
      <c r="K9" s="12">
        <f t="shared" si="4"/>
        <v>370.96581510996</v>
      </c>
      <c r="L9" s="47">
        <v>6</v>
      </c>
    </row>
    <row r="10" spans="1:12" ht="12.75">
      <c r="A10" s="137" t="s">
        <v>73</v>
      </c>
      <c r="B10" s="138" t="s">
        <v>31</v>
      </c>
      <c r="C10" s="10">
        <v>10.41</v>
      </c>
      <c r="D10" s="11">
        <f t="shared" si="0"/>
        <v>67.52778858789817</v>
      </c>
      <c r="E10" s="10">
        <v>245</v>
      </c>
      <c r="F10" s="11">
        <f t="shared" si="1"/>
        <v>96.59318968943474</v>
      </c>
      <c r="G10" s="10">
        <v>16.47</v>
      </c>
      <c r="H10" s="11">
        <f t="shared" si="2"/>
        <v>98.66890940483799</v>
      </c>
      <c r="I10" s="10">
        <v>117</v>
      </c>
      <c r="J10" s="11">
        <f t="shared" si="3"/>
        <v>85.29013064683629</v>
      </c>
      <c r="K10" s="12">
        <f t="shared" si="4"/>
        <v>348.0800183290072</v>
      </c>
      <c r="L10" s="144">
        <v>7</v>
      </c>
    </row>
    <row r="11" spans="1:12" ht="12.75">
      <c r="A11" s="101"/>
      <c r="B11" s="122"/>
      <c r="C11" s="10"/>
      <c r="D11" s="11">
        <f aca="true" t="shared" si="5" ref="D11:D22">IF(C11&gt;0,(POWER(0.706188193,C11)*2524.76302),0)</f>
        <v>0</v>
      </c>
      <c r="E11" s="10"/>
      <c r="F11" s="11">
        <f aca="true" t="shared" si="6" ref="F11:F22">IF(E11&gt;0,(POWER(1.00473473,E11)*30.36336902),0)</f>
        <v>0</v>
      </c>
      <c r="G11" s="10"/>
      <c r="H11" s="11">
        <f aca="true" t="shared" si="7" ref="H11:H22">IF(G11&gt;0,(POWER(1.047407737,G11)*46.01224996),0)</f>
        <v>0</v>
      </c>
      <c r="I11" s="10"/>
      <c r="J11" s="11">
        <f aca="true" t="shared" si="8" ref="J11:J22">IF(I11&gt;0,(POWER(0.987553229,I11)*369.2484813),0)</f>
        <v>0</v>
      </c>
      <c r="K11" s="12">
        <f aca="true" t="shared" si="9" ref="K11:K22">SUM(D11,F11,H11,J11)</f>
        <v>0</v>
      </c>
      <c r="L11" s="47"/>
    </row>
    <row r="12" spans="1:12" ht="12.75">
      <c r="A12" s="100"/>
      <c r="B12" s="121"/>
      <c r="C12" s="10"/>
      <c r="D12" s="11">
        <f t="shared" si="5"/>
        <v>0</v>
      </c>
      <c r="E12" s="10"/>
      <c r="F12" s="11">
        <f t="shared" si="6"/>
        <v>0</v>
      </c>
      <c r="G12" s="10"/>
      <c r="H12" s="11">
        <f t="shared" si="7"/>
        <v>0</v>
      </c>
      <c r="I12" s="10"/>
      <c r="J12" s="11">
        <f t="shared" si="8"/>
        <v>0</v>
      </c>
      <c r="K12" s="12">
        <f t="shared" si="9"/>
        <v>0</v>
      </c>
      <c r="L12" s="47"/>
    </row>
    <row r="13" spans="1:12" ht="12.75">
      <c r="A13" s="100"/>
      <c r="B13" s="121"/>
      <c r="C13" s="10"/>
      <c r="D13" s="11">
        <f t="shared" si="5"/>
        <v>0</v>
      </c>
      <c r="E13" s="10"/>
      <c r="F13" s="11">
        <f t="shared" si="6"/>
        <v>0</v>
      </c>
      <c r="G13" s="10"/>
      <c r="H13" s="11">
        <f t="shared" si="7"/>
        <v>0</v>
      </c>
      <c r="I13" s="10"/>
      <c r="J13" s="11">
        <f t="shared" si="8"/>
        <v>0</v>
      </c>
      <c r="K13" s="12">
        <f t="shared" si="9"/>
        <v>0</v>
      </c>
      <c r="L13" s="47"/>
    </row>
    <row r="14" spans="1:12" ht="12.75">
      <c r="A14" s="101"/>
      <c r="B14" s="122"/>
      <c r="C14" s="10"/>
      <c r="D14" s="11">
        <f t="shared" si="5"/>
        <v>0</v>
      </c>
      <c r="E14" s="10"/>
      <c r="F14" s="11">
        <f t="shared" si="6"/>
        <v>0</v>
      </c>
      <c r="G14" s="10"/>
      <c r="H14" s="11">
        <f t="shared" si="7"/>
        <v>0</v>
      </c>
      <c r="I14" s="10"/>
      <c r="J14" s="11">
        <f t="shared" si="8"/>
        <v>0</v>
      </c>
      <c r="K14" s="12">
        <f t="shared" si="9"/>
        <v>0</v>
      </c>
      <c r="L14" s="47"/>
    </row>
    <row r="15" spans="1:12" ht="12.75">
      <c r="A15" s="101"/>
      <c r="B15" s="122"/>
      <c r="C15" s="10"/>
      <c r="D15" s="11">
        <f t="shared" si="5"/>
        <v>0</v>
      </c>
      <c r="E15" s="10"/>
      <c r="F15" s="11">
        <f t="shared" si="6"/>
        <v>0</v>
      </c>
      <c r="G15" s="10"/>
      <c r="H15" s="11">
        <f t="shared" si="7"/>
        <v>0</v>
      </c>
      <c r="I15" s="10"/>
      <c r="J15" s="11">
        <f t="shared" si="8"/>
        <v>0</v>
      </c>
      <c r="K15" s="12">
        <f t="shared" si="9"/>
        <v>0</v>
      </c>
      <c r="L15" s="47"/>
    </row>
    <row r="16" spans="1:12" ht="12.75">
      <c r="A16" s="100"/>
      <c r="B16" s="121"/>
      <c r="C16" s="10"/>
      <c r="D16" s="11">
        <f t="shared" si="5"/>
        <v>0</v>
      </c>
      <c r="E16" s="10"/>
      <c r="F16" s="11">
        <f t="shared" si="6"/>
        <v>0</v>
      </c>
      <c r="G16" s="10"/>
      <c r="H16" s="11">
        <f t="shared" si="7"/>
        <v>0</v>
      </c>
      <c r="I16" s="10"/>
      <c r="J16" s="11">
        <f t="shared" si="8"/>
        <v>0</v>
      </c>
      <c r="K16" s="12">
        <f t="shared" si="9"/>
        <v>0</v>
      </c>
      <c r="L16" s="47"/>
    </row>
    <row r="17" spans="1:12" ht="12.75">
      <c r="A17" s="100"/>
      <c r="B17" s="121"/>
      <c r="C17" s="10"/>
      <c r="D17" s="11">
        <f t="shared" si="5"/>
        <v>0</v>
      </c>
      <c r="E17" s="10"/>
      <c r="F17" s="11">
        <f t="shared" si="6"/>
        <v>0</v>
      </c>
      <c r="G17" s="10"/>
      <c r="H17" s="11">
        <f t="shared" si="7"/>
        <v>0</v>
      </c>
      <c r="I17" s="10"/>
      <c r="J17" s="11">
        <f t="shared" si="8"/>
        <v>0</v>
      </c>
      <c r="K17" s="12">
        <f t="shared" si="9"/>
        <v>0</v>
      </c>
      <c r="L17" s="47"/>
    </row>
    <row r="18" spans="1:12" ht="12.75">
      <c r="A18" s="101"/>
      <c r="B18" s="122"/>
      <c r="C18" s="10"/>
      <c r="D18" s="11">
        <f t="shared" si="5"/>
        <v>0</v>
      </c>
      <c r="E18" s="10"/>
      <c r="F18" s="11">
        <f t="shared" si="6"/>
        <v>0</v>
      </c>
      <c r="G18" s="10"/>
      <c r="H18" s="11">
        <f t="shared" si="7"/>
        <v>0</v>
      </c>
      <c r="I18" s="10"/>
      <c r="J18" s="11">
        <f t="shared" si="8"/>
        <v>0</v>
      </c>
      <c r="K18" s="12">
        <f t="shared" si="9"/>
        <v>0</v>
      </c>
      <c r="L18" s="47"/>
    </row>
    <row r="19" spans="1:12" ht="12.75">
      <c r="A19" s="100"/>
      <c r="B19" s="121"/>
      <c r="C19" s="10"/>
      <c r="D19" s="11">
        <f t="shared" si="5"/>
        <v>0</v>
      </c>
      <c r="E19" s="10"/>
      <c r="F19" s="11">
        <f t="shared" si="6"/>
        <v>0</v>
      </c>
      <c r="G19" s="10"/>
      <c r="H19" s="11">
        <f t="shared" si="7"/>
        <v>0</v>
      </c>
      <c r="I19" s="10"/>
      <c r="J19" s="11">
        <f t="shared" si="8"/>
        <v>0</v>
      </c>
      <c r="K19" s="12">
        <f t="shared" si="9"/>
        <v>0</v>
      </c>
      <c r="L19" s="47"/>
    </row>
    <row r="20" spans="1:12" ht="12.75">
      <c r="A20" s="101"/>
      <c r="B20" s="122"/>
      <c r="C20" s="10"/>
      <c r="D20" s="11">
        <f t="shared" si="5"/>
        <v>0</v>
      </c>
      <c r="E20" s="10"/>
      <c r="F20" s="11">
        <f t="shared" si="6"/>
        <v>0</v>
      </c>
      <c r="G20" s="10"/>
      <c r="H20" s="11">
        <f t="shared" si="7"/>
        <v>0</v>
      </c>
      <c r="I20" s="10"/>
      <c r="J20" s="11">
        <f t="shared" si="8"/>
        <v>0</v>
      </c>
      <c r="K20" s="12">
        <f t="shared" si="9"/>
        <v>0</v>
      </c>
      <c r="L20" s="47"/>
    </row>
    <row r="21" spans="1:12" ht="12.75">
      <c r="A21" s="100"/>
      <c r="B21" s="121"/>
      <c r="C21" s="10"/>
      <c r="D21" s="11">
        <f t="shared" si="5"/>
        <v>0</v>
      </c>
      <c r="E21" s="10"/>
      <c r="F21" s="11">
        <f t="shared" si="6"/>
        <v>0</v>
      </c>
      <c r="G21" s="10"/>
      <c r="H21" s="11">
        <f t="shared" si="7"/>
        <v>0</v>
      </c>
      <c r="I21" s="10"/>
      <c r="J21" s="11">
        <f t="shared" si="8"/>
        <v>0</v>
      </c>
      <c r="K21" s="12">
        <f t="shared" si="9"/>
        <v>0</v>
      </c>
      <c r="L21" s="47"/>
    </row>
    <row r="22" spans="1:12" ht="12.75">
      <c r="A22" s="101"/>
      <c r="B22" s="122"/>
      <c r="C22" s="10"/>
      <c r="D22" s="11">
        <f t="shared" si="5"/>
        <v>0</v>
      </c>
      <c r="E22" s="10"/>
      <c r="F22" s="11">
        <f t="shared" si="6"/>
        <v>0</v>
      </c>
      <c r="G22" s="10"/>
      <c r="H22" s="11">
        <f t="shared" si="7"/>
        <v>0</v>
      </c>
      <c r="I22" s="10"/>
      <c r="J22" s="11">
        <f t="shared" si="8"/>
        <v>0</v>
      </c>
      <c r="K22" s="12">
        <f t="shared" si="9"/>
        <v>0</v>
      </c>
      <c r="L22" s="47"/>
    </row>
    <row r="23" spans="1:12" ht="12.75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1"/>
    </row>
    <row r="24" spans="1:12" ht="12.75">
      <c r="A24" s="99"/>
      <c r="B24" s="120"/>
      <c r="C24" s="10"/>
      <c r="D24" s="11">
        <f aca="true" t="shared" si="10" ref="D24:D37">IF(C24&gt;0,(POWER(0.706188193,C24)*2524.76302),0)</f>
        <v>0</v>
      </c>
      <c r="E24" s="10"/>
      <c r="F24" s="11">
        <f aca="true" t="shared" si="11" ref="F24:F37">IF(E24&gt;0,(POWER(1.00473473,E24)*30.36336902),0)</f>
        <v>0</v>
      </c>
      <c r="G24" s="10"/>
      <c r="H24" s="11">
        <f aca="true" t="shared" si="12" ref="H24:H37">IF(G24&gt;0,(POWER(1.047407737,G24)*46.01224996),0)</f>
        <v>0</v>
      </c>
      <c r="I24" s="10"/>
      <c r="J24" s="11">
        <f aca="true" t="shared" si="13" ref="J24:J37">IF(I24&gt;0,(POWER(0.987553229,I24)*369.2484813),0)</f>
        <v>0</v>
      </c>
      <c r="K24" s="12">
        <f aca="true" t="shared" si="14" ref="K24:K37">SUM(D24,F24,H24,J24)</f>
        <v>0</v>
      </c>
      <c r="L24" s="47"/>
    </row>
    <row r="25" spans="1:12" ht="12.75">
      <c r="A25" s="101"/>
      <c r="B25" s="122"/>
      <c r="C25" s="10"/>
      <c r="D25" s="11">
        <f t="shared" si="10"/>
        <v>0</v>
      </c>
      <c r="E25" s="10"/>
      <c r="F25" s="11">
        <f t="shared" si="11"/>
        <v>0</v>
      </c>
      <c r="G25" s="10"/>
      <c r="H25" s="11">
        <f t="shared" si="12"/>
        <v>0</v>
      </c>
      <c r="I25" s="10"/>
      <c r="J25" s="11">
        <f t="shared" si="13"/>
        <v>0</v>
      </c>
      <c r="K25" s="12">
        <f t="shared" si="14"/>
        <v>0</v>
      </c>
      <c r="L25" s="47"/>
    </row>
    <row r="26" spans="1:12" ht="12.75">
      <c r="A26" s="100"/>
      <c r="B26" s="121"/>
      <c r="C26" s="10"/>
      <c r="D26" s="11">
        <f t="shared" si="10"/>
        <v>0</v>
      </c>
      <c r="E26" s="10"/>
      <c r="F26" s="11">
        <f t="shared" si="11"/>
        <v>0</v>
      </c>
      <c r="G26" s="10"/>
      <c r="H26" s="11">
        <f t="shared" si="12"/>
        <v>0</v>
      </c>
      <c r="I26" s="10"/>
      <c r="J26" s="11">
        <f t="shared" si="13"/>
        <v>0</v>
      </c>
      <c r="K26" s="12">
        <f t="shared" si="14"/>
        <v>0</v>
      </c>
      <c r="L26" s="47"/>
    </row>
    <row r="27" spans="1:12" ht="12.75">
      <c r="A27" s="100"/>
      <c r="B27" s="121"/>
      <c r="C27" s="10"/>
      <c r="D27" s="11">
        <f t="shared" si="10"/>
        <v>0</v>
      </c>
      <c r="E27" s="10"/>
      <c r="F27" s="11">
        <f t="shared" si="11"/>
        <v>0</v>
      </c>
      <c r="G27" s="10"/>
      <c r="H27" s="11">
        <f t="shared" si="12"/>
        <v>0</v>
      </c>
      <c r="I27" s="10"/>
      <c r="J27" s="11">
        <f t="shared" si="13"/>
        <v>0</v>
      </c>
      <c r="K27" s="12">
        <f t="shared" si="14"/>
        <v>0</v>
      </c>
      <c r="L27" s="47"/>
    </row>
    <row r="28" spans="1:12" ht="12.75">
      <c r="A28" s="101"/>
      <c r="B28" s="122"/>
      <c r="C28" s="10"/>
      <c r="D28" s="11">
        <f t="shared" si="10"/>
        <v>0</v>
      </c>
      <c r="E28" s="10"/>
      <c r="F28" s="11">
        <f t="shared" si="11"/>
        <v>0</v>
      </c>
      <c r="G28" s="10"/>
      <c r="H28" s="11">
        <f t="shared" si="12"/>
        <v>0</v>
      </c>
      <c r="I28" s="10"/>
      <c r="J28" s="11">
        <f t="shared" si="13"/>
        <v>0</v>
      </c>
      <c r="K28" s="12">
        <f t="shared" si="14"/>
        <v>0</v>
      </c>
      <c r="L28" s="47"/>
    </row>
    <row r="29" spans="1:12" ht="12.75">
      <c r="A29" s="101"/>
      <c r="B29" s="122"/>
      <c r="C29" s="10"/>
      <c r="D29" s="11">
        <f t="shared" si="10"/>
        <v>0</v>
      </c>
      <c r="E29" s="10"/>
      <c r="F29" s="11">
        <f t="shared" si="11"/>
        <v>0</v>
      </c>
      <c r="G29" s="10"/>
      <c r="H29" s="11">
        <f t="shared" si="12"/>
        <v>0</v>
      </c>
      <c r="I29" s="10"/>
      <c r="J29" s="11">
        <f t="shared" si="13"/>
        <v>0</v>
      </c>
      <c r="K29" s="12">
        <f t="shared" si="14"/>
        <v>0</v>
      </c>
      <c r="L29" s="47"/>
    </row>
    <row r="30" spans="1:12" ht="12.75">
      <c r="A30" s="101"/>
      <c r="B30" s="122"/>
      <c r="C30" s="10"/>
      <c r="D30" s="11">
        <f t="shared" si="10"/>
        <v>0</v>
      </c>
      <c r="E30" s="10"/>
      <c r="F30" s="11">
        <f t="shared" si="11"/>
        <v>0</v>
      </c>
      <c r="G30" s="10"/>
      <c r="H30" s="11">
        <f t="shared" si="12"/>
        <v>0</v>
      </c>
      <c r="I30" s="10"/>
      <c r="J30" s="11">
        <f t="shared" si="13"/>
        <v>0</v>
      </c>
      <c r="K30" s="12">
        <f t="shared" si="14"/>
        <v>0</v>
      </c>
      <c r="L30" s="47"/>
    </row>
    <row r="31" spans="1:12" ht="12.75">
      <c r="A31" s="101"/>
      <c r="B31" s="122"/>
      <c r="C31" s="136">
        <v>0</v>
      </c>
      <c r="D31" s="11">
        <f t="shared" si="10"/>
        <v>0</v>
      </c>
      <c r="E31" s="10"/>
      <c r="F31" s="11">
        <f t="shared" si="11"/>
        <v>0</v>
      </c>
      <c r="G31" s="10"/>
      <c r="H31" s="11">
        <f t="shared" si="12"/>
        <v>0</v>
      </c>
      <c r="I31" s="10"/>
      <c r="J31" s="11">
        <f t="shared" si="13"/>
        <v>0</v>
      </c>
      <c r="K31" s="12">
        <f t="shared" si="14"/>
        <v>0</v>
      </c>
      <c r="L31" s="47"/>
    </row>
    <row r="32" spans="1:12" ht="12.75">
      <c r="A32" s="100"/>
      <c r="B32" s="121"/>
      <c r="C32" s="10"/>
      <c r="D32" s="11">
        <f t="shared" si="10"/>
        <v>0</v>
      </c>
      <c r="E32" s="10"/>
      <c r="F32" s="11">
        <f t="shared" si="11"/>
        <v>0</v>
      </c>
      <c r="G32" s="10"/>
      <c r="H32" s="11">
        <f t="shared" si="12"/>
        <v>0</v>
      </c>
      <c r="I32" s="10"/>
      <c r="J32" s="11">
        <f t="shared" si="13"/>
        <v>0</v>
      </c>
      <c r="K32" s="12">
        <f t="shared" si="14"/>
        <v>0</v>
      </c>
      <c r="L32" s="47"/>
    </row>
    <row r="33" spans="1:12" ht="12.75">
      <c r="A33" s="100"/>
      <c r="B33" s="121"/>
      <c r="C33" s="10"/>
      <c r="D33" s="11">
        <f t="shared" si="10"/>
        <v>0</v>
      </c>
      <c r="E33" s="10"/>
      <c r="F33" s="11">
        <f t="shared" si="11"/>
        <v>0</v>
      </c>
      <c r="G33" s="10"/>
      <c r="H33" s="11">
        <f t="shared" si="12"/>
        <v>0</v>
      </c>
      <c r="I33" s="10"/>
      <c r="J33" s="11">
        <f t="shared" si="13"/>
        <v>0</v>
      </c>
      <c r="K33" s="12">
        <f t="shared" si="14"/>
        <v>0</v>
      </c>
      <c r="L33" s="47"/>
    </row>
    <row r="34" spans="1:12" ht="12.75">
      <c r="A34" s="101"/>
      <c r="B34" s="122"/>
      <c r="C34" s="10"/>
      <c r="D34" s="11">
        <f t="shared" si="10"/>
        <v>0</v>
      </c>
      <c r="E34" s="10"/>
      <c r="F34" s="11">
        <f t="shared" si="11"/>
        <v>0</v>
      </c>
      <c r="G34" s="10"/>
      <c r="H34" s="11">
        <f t="shared" si="12"/>
        <v>0</v>
      </c>
      <c r="I34" s="10"/>
      <c r="J34" s="11">
        <f t="shared" si="13"/>
        <v>0</v>
      </c>
      <c r="K34" s="12">
        <f t="shared" si="14"/>
        <v>0</v>
      </c>
      <c r="L34" s="47"/>
    </row>
    <row r="35" spans="1:12" ht="12.75">
      <c r="A35" s="100"/>
      <c r="B35" s="121"/>
      <c r="C35" s="10"/>
      <c r="D35" s="11">
        <f t="shared" si="10"/>
        <v>0</v>
      </c>
      <c r="E35" s="10"/>
      <c r="F35" s="11">
        <f t="shared" si="11"/>
        <v>0</v>
      </c>
      <c r="G35" s="10"/>
      <c r="H35" s="11">
        <f t="shared" si="12"/>
        <v>0</v>
      </c>
      <c r="I35" s="10"/>
      <c r="J35" s="11">
        <f t="shared" si="13"/>
        <v>0</v>
      </c>
      <c r="K35" s="12">
        <f t="shared" si="14"/>
        <v>0</v>
      </c>
      <c r="L35" s="47"/>
    </row>
    <row r="36" spans="1:12" ht="12.75">
      <c r="A36" s="100"/>
      <c r="B36" s="121"/>
      <c r="C36" s="10"/>
      <c r="D36" s="11">
        <f t="shared" si="10"/>
        <v>0</v>
      </c>
      <c r="E36" s="10"/>
      <c r="F36" s="11">
        <f t="shared" si="11"/>
        <v>0</v>
      </c>
      <c r="G36" s="10"/>
      <c r="H36" s="11">
        <f t="shared" si="12"/>
        <v>0</v>
      </c>
      <c r="I36" s="10"/>
      <c r="J36" s="11">
        <f t="shared" si="13"/>
        <v>0</v>
      </c>
      <c r="K36" s="12">
        <f t="shared" si="14"/>
        <v>0</v>
      </c>
      <c r="L36" s="47"/>
    </row>
    <row r="37" spans="1:12" ht="13.5" thickBot="1">
      <c r="A37" s="110"/>
      <c r="B37" s="129"/>
      <c r="C37" s="116"/>
      <c r="D37" s="117">
        <f t="shared" si="10"/>
        <v>0</v>
      </c>
      <c r="E37" s="116"/>
      <c r="F37" s="117">
        <f t="shared" si="11"/>
        <v>0</v>
      </c>
      <c r="G37" s="116"/>
      <c r="H37" s="117">
        <f t="shared" si="12"/>
        <v>0</v>
      </c>
      <c r="I37" s="116"/>
      <c r="J37" s="117">
        <f t="shared" si="13"/>
        <v>0</v>
      </c>
      <c r="K37" s="118">
        <f t="shared" si="14"/>
        <v>0</v>
      </c>
      <c r="L37" s="119"/>
    </row>
    <row r="38" ht="12.75">
      <c r="B38" s="2"/>
    </row>
    <row r="39" ht="12.75">
      <c r="B39" s="2"/>
    </row>
    <row r="40" ht="12.75">
      <c r="B40" s="2"/>
    </row>
  </sheetData>
  <sheetProtection/>
  <mergeCells count="6">
    <mergeCell ref="A23:L23"/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0.00390625" style="0" bestFit="1" customWidth="1"/>
    <col min="2" max="2" width="11.28125" style="4" customWidth="1"/>
    <col min="3" max="12" width="8.28125" style="4" customWidth="1"/>
  </cols>
  <sheetData>
    <row r="1" spans="1:12" ht="20.25">
      <c r="A1" s="21"/>
      <c r="B1" s="25"/>
      <c r="C1" s="165" t="s">
        <v>8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>
      <c r="A2" s="152"/>
      <c r="B2" s="153"/>
      <c r="C2" s="168" t="s">
        <v>2</v>
      </c>
      <c r="D2" s="168"/>
      <c r="E2" s="168" t="s">
        <v>1</v>
      </c>
      <c r="F2" s="168"/>
      <c r="G2" s="168" t="s">
        <v>4</v>
      </c>
      <c r="H2" s="168"/>
      <c r="I2" s="168" t="s">
        <v>5</v>
      </c>
      <c r="J2" s="168"/>
      <c r="K2" s="13"/>
      <c r="L2" s="27"/>
    </row>
    <row r="3" spans="1:12" s="1" customFormat="1" ht="13.5" thickBot="1">
      <c r="A3" s="154"/>
      <c r="B3" s="155"/>
      <c r="C3" s="18" t="s">
        <v>3</v>
      </c>
      <c r="D3" s="19" t="s">
        <v>0</v>
      </c>
      <c r="E3" s="18" t="s">
        <v>3</v>
      </c>
      <c r="F3" s="19" t="s">
        <v>0</v>
      </c>
      <c r="G3" s="18" t="s">
        <v>3</v>
      </c>
      <c r="H3" s="19" t="s">
        <v>0</v>
      </c>
      <c r="I3" s="18" t="s">
        <v>3</v>
      </c>
      <c r="J3" s="19" t="s">
        <v>0</v>
      </c>
      <c r="K3" s="17" t="s">
        <v>10</v>
      </c>
      <c r="L3" s="20" t="s">
        <v>11</v>
      </c>
    </row>
    <row r="4" spans="1:12" ht="12.75">
      <c r="A4" s="142" t="s">
        <v>63</v>
      </c>
      <c r="B4" s="143" t="s">
        <v>32</v>
      </c>
      <c r="C4" s="33">
        <v>8.46</v>
      </c>
      <c r="D4" s="34">
        <f aca="true" t="shared" si="0" ref="D4:D18">IF(C4&gt;0,(POWER(0.771018706,C4)*1077.881507),0)</f>
        <v>119.43736124916751</v>
      </c>
      <c r="E4" s="33">
        <v>358</v>
      </c>
      <c r="F4" s="34">
        <f aca="true" t="shared" si="1" ref="F4:F18">IF(E4&gt;0,(POWER(1.006794904,E4)*13.62946443),0)</f>
        <v>153.94297978044165</v>
      </c>
      <c r="G4" s="33">
        <v>34.05</v>
      </c>
      <c r="H4" s="34">
        <f aca="true" t="shared" si="2" ref="H4:H18">IF(G4&gt;0,(POWER(1.04242007,G4)*35.45094393),0)</f>
        <v>145.87602826534854</v>
      </c>
      <c r="I4" s="33">
        <v>79</v>
      </c>
      <c r="J4" s="34">
        <f aca="true" t="shared" si="3" ref="J4:J18">IF(I4&gt;0,(POWER(0.973966907,I4)*1291.302851),0)</f>
        <v>160.7015178241561</v>
      </c>
      <c r="K4" s="35">
        <f aca="true" t="shared" si="4" ref="K4:K18">SUM(D4,F4,H4,J4)</f>
        <v>579.9578871191138</v>
      </c>
      <c r="L4" s="36">
        <v>1</v>
      </c>
    </row>
    <row r="5" spans="1:12" ht="12.75">
      <c r="A5" s="137" t="s">
        <v>26</v>
      </c>
      <c r="B5" s="138" t="s">
        <v>23</v>
      </c>
      <c r="C5" s="146">
        <v>8.92</v>
      </c>
      <c r="D5" s="7">
        <f t="shared" si="0"/>
        <v>105.97173887614747</v>
      </c>
      <c r="E5" s="8">
        <v>337</v>
      </c>
      <c r="F5" s="7">
        <f t="shared" si="1"/>
        <v>133.53610574595055</v>
      </c>
      <c r="G5" s="8">
        <v>33.76</v>
      </c>
      <c r="H5" s="7">
        <f t="shared" si="2"/>
        <v>144.12905153426408</v>
      </c>
      <c r="I5" s="8">
        <v>84</v>
      </c>
      <c r="J5" s="7">
        <f t="shared" si="3"/>
        <v>140.84485370840682</v>
      </c>
      <c r="K5" s="9">
        <f t="shared" si="4"/>
        <v>524.481749864769</v>
      </c>
      <c r="L5" s="37">
        <v>2</v>
      </c>
    </row>
    <row r="6" spans="1:12" ht="12.75">
      <c r="A6" s="137" t="s">
        <v>62</v>
      </c>
      <c r="B6" s="138" t="s">
        <v>32</v>
      </c>
      <c r="C6" s="8">
        <v>8.89</v>
      </c>
      <c r="D6" s="7">
        <f t="shared" si="0"/>
        <v>106.80168713010042</v>
      </c>
      <c r="E6" s="8">
        <v>309</v>
      </c>
      <c r="F6" s="7">
        <f t="shared" si="1"/>
        <v>110.47155434996601</v>
      </c>
      <c r="G6" s="8">
        <v>32.3</v>
      </c>
      <c r="H6" s="7">
        <f t="shared" si="2"/>
        <v>135.6466562579034</v>
      </c>
      <c r="I6" s="8">
        <v>78</v>
      </c>
      <c r="J6" s="7">
        <f t="shared" si="3"/>
        <v>164.99689739885193</v>
      </c>
      <c r="K6" s="9">
        <f t="shared" si="4"/>
        <v>517.9167951368217</v>
      </c>
      <c r="L6" s="37">
        <v>3</v>
      </c>
    </row>
    <row r="7" spans="1:12" ht="12.75">
      <c r="A7" s="137" t="s">
        <v>48</v>
      </c>
      <c r="B7" s="138" t="s">
        <v>34</v>
      </c>
      <c r="C7" s="8">
        <v>9.16</v>
      </c>
      <c r="D7" s="7">
        <f t="shared" si="0"/>
        <v>99.56017245768318</v>
      </c>
      <c r="E7" s="8">
        <v>295</v>
      </c>
      <c r="F7" s="7">
        <f t="shared" si="1"/>
        <v>100.47924045559132</v>
      </c>
      <c r="G7" s="8">
        <v>31.56</v>
      </c>
      <c r="H7" s="7">
        <f t="shared" si="2"/>
        <v>131.53988173750412</v>
      </c>
      <c r="I7" s="8">
        <v>82</v>
      </c>
      <c r="J7" s="7">
        <f t="shared" si="3"/>
        <v>148.47474268817007</v>
      </c>
      <c r="K7" s="9">
        <f t="shared" si="4"/>
        <v>480.05403733894866</v>
      </c>
      <c r="L7" s="37">
        <v>4</v>
      </c>
    </row>
    <row r="8" spans="1:12" ht="12.75">
      <c r="A8" s="139" t="s">
        <v>49</v>
      </c>
      <c r="B8" s="131" t="s">
        <v>34</v>
      </c>
      <c r="C8" s="8">
        <v>8.86</v>
      </c>
      <c r="D8" s="7">
        <f t="shared" si="0"/>
        <v>107.63813536330773</v>
      </c>
      <c r="E8" s="8">
        <v>330</v>
      </c>
      <c r="F8" s="7">
        <f t="shared" si="1"/>
        <v>127.35372326915777</v>
      </c>
      <c r="G8" s="8">
        <v>30.07</v>
      </c>
      <c r="H8" s="7">
        <f t="shared" si="2"/>
        <v>123.64419407813907</v>
      </c>
      <c r="I8" s="8">
        <v>90</v>
      </c>
      <c r="J8" s="7">
        <f t="shared" si="3"/>
        <v>120.22815658278279</v>
      </c>
      <c r="K8" s="9">
        <f t="shared" si="4"/>
        <v>478.8642092933873</v>
      </c>
      <c r="L8" s="37">
        <v>5</v>
      </c>
    </row>
    <row r="9" spans="1:12" ht="12.75">
      <c r="A9" s="137" t="s">
        <v>79</v>
      </c>
      <c r="B9" s="138" t="s">
        <v>31</v>
      </c>
      <c r="C9" s="8">
        <v>9.81</v>
      </c>
      <c r="D9" s="7">
        <f t="shared" si="0"/>
        <v>84.0771215462982</v>
      </c>
      <c r="E9" s="8">
        <v>305</v>
      </c>
      <c r="F9" s="7">
        <f t="shared" si="1"/>
        <v>107.51930043479543</v>
      </c>
      <c r="G9" s="8">
        <v>28.25</v>
      </c>
      <c r="H9" s="7">
        <f t="shared" si="2"/>
        <v>114.63992598116997</v>
      </c>
      <c r="I9" s="8">
        <v>97</v>
      </c>
      <c r="J9" s="7">
        <f t="shared" si="3"/>
        <v>99.95754804721633</v>
      </c>
      <c r="K9" s="9">
        <f t="shared" si="4"/>
        <v>406.19389600947994</v>
      </c>
      <c r="L9" s="37">
        <v>6</v>
      </c>
    </row>
    <row r="10" spans="1:12" ht="12.75">
      <c r="A10" s="137" t="s">
        <v>80</v>
      </c>
      <c r="B10" s="138" t="s">
        <v>31</v>
      </c>
      <c r="C10" s="8">
        <v>10.05</v>
      </c>
      <c r="D10" s="7">
        <f t="shared" si="0"/>
        <v>78.99023654484125</v>
      </c>
      <c r="E10" s="8">
        <v>269</v>
      </c>
      <c r="F10" s="7">
        <f t="shared" si="1"/>
        <v>84.25780060435115</v>
      </c>
      <c r="G10" s="8">
        <v>26.03</v>
      </c>
      <c r="H10" s="7">
        <f t="shared" si="2"/>
        <v>104.53963034000779</v>
      </c>
      <c r="I10" s="8">
        <v>97</v>
      </c>
      <c r="J10" s="7">
        <f t="shared" si="3"/>
        <v>99.95754804721633</v>
      </c>
      <c r="K10" s="9">
        <f t="shared" si="4"/>
        <v>367.74521553641654</v>
      </c>
      <c r="L10" s="37">
        <v>7</v>
      </c>
    </row>
    <row r="11" spans="1:12" ht="12.75">
      <c r="A11" s="139" t="s">
        <v>82</v>
      </c>
      <c r="B11" s="131" t="s">
        <v>31</v>
      </c>
      <c r="C11" s="8">
        <v>10.67</v>
      </c>
      <c r="D11" s="7">
        <f t="shared" si="0"/>
        <v>67.22853717210774</v>
      </c>
      <c r="E11" s="8">
        <v>261</v>
      </c>
      <c r="F11" s="7">
        <f t="shared" si="1"/>
        <v>79.81454629498954</v>
      </c>
      <c r="G11" s="8">
        <v>17.43</v>
      </c>
      <c r="H11" s="7">
        <f t="shared" si="2"/>
        <v>73.13296588028534</v>
      </c>
      <c r="I11" s="8">
        <v>115</v>
      </c>
      <c r="J11" s="7">
        <f t="shared" si="3"/>
        <v>62.174343757876244</v>
      </c>
      <c r="K11" s="9">
        <f t="shared" si="4"/>
        <v>282.35039310525883</v>
      </c>
      <c r="L11" s="37">
        <v>8</v>
      </c>
    </row>
    <row r="12" spans="1:12" ht="12.75">
      <c r="A12" s="137" t="s">
        <v>81</v>
      </c>
      <c r="B12" s="138" t="s">
        <v>31</v>
      </c>
      <c r="C12" s="8">
        <v>11.28</v>
      </c>
      <c r="D12" s="7">
        <f t="shared" si="0"/>
        <v>57.367148001963734</v>
      </c>
      <c r="E12" s="8">
        <v>232</v>
      </c>
      <c r="F12" s="7">
        <f t="shared" si="1"/>
        <v>65.58322943294905</v>
      </c>
      <c r="G12" s="8">
        <v>17.28</v>
      </c>
      <c r="H12" s="7">
        <f t="shared" si="2"/>
        <v>72.6786366204984</v>
      </c>
      <c r="I12" s="8">
        <v>124</v>
      </c>
      <c r="J12" s="7">
        <f t="shared" si="3"/>
        <v>49.035320459733356</v>
      </c>
      <c r="K12" s="9">
        <f t="shared" si="4"/>
        <v>244.66433451514453</v>
      </c>
      <c r="L12" s="37">
        <v>9</v>
      </c>
    </row>
    <row r="13" spans="1:12" ht="12.75">
      <c r="A13" s="101"/>
      <c r="B13" s="122"/>
      <c r="C13" s="8"/>
      <c r="D13" s="7">
        <f t="shared" si="0"/>
        <v>0</v>
      </c>
      <c r="E13" s="8"/>
      <c r="F13" s="7">
        <f t="shared" si="1"/>
        <v>0</v>
      </c>
      <c r="G13" s="8"/>
      <c r="H13" s="7">
        <f t="shared" si="2"/>
        <v>0</v>
      </c>
      <c r="I13" s="8"/>
      <c r="J13" s="7">
        <f t="shared" si="3"/>
        <v>0</v>
      </c>
      <c r="K13" s="9">
        <f t="shared" si="4"/>
        <v>0</v>
      </c>
      <c r="L13" s="37"/>
    </row>
    <row r="14" spans="1:12" ht="12.75">
      <c r="A14" s="101"/>
      <c r="B14" s="122"/>
      <c r="C14" s="8"/>
      <c r="D14" s="7">
        <f t="shared" si="0"/>
        <v>0</v>
      </c>
      <c r="E14" s="8"/>
      <c r="F14" s="7">
        <f t="shared" si="1"/>
        <v>0</v>
      </c>
      <c r="G14" s="8"/>
      <c r="H14" s="7">
        <f t="shared" si="2"/>
        <v>0</v>
      </c>
      <c r="I14" s="8"/>
      <c r="J14" s="7">
        <f t="shared" si="3"/>
        <v>0</v>
      </c>
      <c r="K14" s="9">
        <f t="shared" si="4"/>
        <v>0</v>
      </c>
      <c r="L14" s="37"/>
    </row>
    <row r="15" spans="1:12" ht="12.75">
      <c r="A15" s="101"/>
      <c r="B15" s="122"/>
      <c r="C15" s="8"/>
      <c r="D15" s="7">
        <f t="shared" si="0"/>
        <v>0</v>
      </c>
      <c r="E15" s="8"/>
      <c r="F15" s="7">
        <f t="shared" si="1"/>
        <v>0</v>
      </c>
      <c r="G15" s="8"/>
      <c r="H15" s="7">
        <f t="shared" si="2"/>
        <v>0</v>
      </c>
      <c r="I15" s="8"/>
      <c r="J15" s="7">
        <f t="shared" si="3"/>
        <v>0</v>
      </c>
      <c r="K15" s="9">
        <f t="shared" si="4"/>
        <v>0</v>
      </c>
      <c r="L15" s="37"/>
    </row>
    <row r="16" spans="1:12" ht="12.75">
      <c r="A16" s="101"/>
      <c r="B16" s="122"/>
      <c r="C16" s="8"/>
      <c r="D16" s="7">
        <f t="shared" si="0"/>
        <v>0</v>
      </c>
      <c r="E16" s="8"/>
      <c r="F16" s="7">
        <f t="shared" si="1"/>
        <v>0</v>
      </c>
      <c r="G16" s="8"/>
      <c r="H16" s="7">
        <f t="shared" si="2"/>
        <v>0</v>
      </c>
      <c r="I16" s="8"/>
      <c r="J16" s="7">
        <f t="shared" si="3"/>
        <v>0</v>
      </c>
      <c r="K16" s="9">
        <f t="shared" si="4"/>
        <v>0</v>
      </c>
      <c r="L16" s="37"/>
    </row>
    <row r="17" spans="1:12" ht="12.75">
      <c r="A17" s="101"/>
      <c r="B17" s="122"/>
      <c r="C17" s="8"/>
      <c r="D17" s="7">
        <f t="shared" si="0"/>
        <v>0</v>
      </c>
      <c r="E17" s="8"/>
      <c r="F17" s="7">
        <f t="shared" si="1"/>
        <v>0</v>
      </c>
      <c r="G17" s="8"/>
      <c r="H17" s="7">
        <f t="shared" si="2"/>
        <v>0</v>
      </c>
      <c r="I17" s="8"/>
      <c r="J17" s="7">
        <f t="shared" si="3"/>
        <v>0</v>
      </c>
      <c r="K17" s="9">
        <f t="shared" si="4"/>
        <v>0</v>
      </c>
      <c r="L17" s="37"/>
    </row>
    <row r="18" spans="1:12" ht="12.75">
      <c r="A18" s="101"/>
      <c r="B18" s="122"/>
      <c r="C18" s="8"/>
      <c r="D18" s="7">
        <f t="shared" si="0"/>
        <v>0</v>
      </c>
      <c r="E18" s="8"/>
      <c r="F18" s="7">
        <f t="shared" si="1"/>
        <v>0</v>
      </c>
      <c r="G18" s="8"/>
      <c r="H18" s="7">
        <f t="shared" si="2"/>
        <v>0</v>
      </c>
      <c r="I18" s="8"/>
      <c r="J18" s="7">
        <f t="shared" si="3"/>
        <v>0</v>
      </c>
      <c r="K18" s="9">
        <f t="shared" si="4"/>
        <v>0</v>
      </c>
      <c r="L18" s="37"/>
    </row>
    <row r="19" spans="1:12" ht="12.75">
      <c r="A19" s="162">
        <f>IF(C19&gt;0,(POWER(0.771018706,C19)*1077.881507),0)</f>
        <v>0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ht="12.75">
      <c r="A20" s="102"/>
      <c r="B20" s="123"/>
      <c r="C20" s="8"/>
      <c r="D20" s="7">
        <f aca="true" t="shared" si="5" ref="D20:D34">IF(C20&gt;0,(POWER(0.771018706,C20)*1077.881507),0)</f>
        <v>0</v>
      </c>
      <c r="E20" s="8"/>
      <c r="F20" s="7">
        <f aca="true" t="shared" si="6" ref="F20:F34">IF(E20&gt;0,(POWER(1.006794904,E20)*13.62946443),0)</f>
        <v>0</v>
      </c>
      <c r="G20" s="8"/>
      <c r="H20" s="7">
        <f aca="true" t="shared" si="7" ref="H20:H34">IF(G20&gt;0,(POWER(1.04242007,G20)*35.45094393),0)</f>
        <v>0</v>
      </c>
      <c r="I20" s="8"/>
      <c r="J20" s="7">
        <f aca="true" t="shared" si="8" ref="J20:J34">IF(I20&gt;0,(POWER(0.973966907,I20)*1291.302851),0)</f>
        <v>0</v>
      </c>
      <c r="K20" s="9">
        <f aca="true" t="shared" si="9" ref="K20:K34">SUM(D20,F20,H20,J20)</f>
        <v>0</v>
      </c>
      <c r="L20" s="37"/>
    </row>
    <row r="21" spans="1:12" ht="12.75">
      <c r="A21" s="101"/>
      <c r="B21" s="122"/>
      <c r="C21" s="8"/>
      <c r="D21" s="7">
        <f t="shared" si="5"/>
        <v>0</v>
      </c>
      <c r="E21" s="8"/>
      <c r="F21" s="7">
        <f t="shared" si="6"/>
        <v>0</v>
      </c>
      <c r="G21" s="8"/>
      <c r="H21" s="7">
        <f t="shared" si="7"/>
        <v>0</v>
      </c>
      <c r="I21" s="8"/>
      <c r="J21" s="7">
        <f t="shared" si="8"/>
        <v>0</v>
      </c>
      <c r="K21" s="9">
        <f t="shared" si="9"/>
        <v>0</v>
      </c>
      <c r="L21" s="37"/>
    </row>
    <row r="22" spans="1:12" ht="12.75">
      <c r="A22" s="100"/>
      <c r="B22" s="121"/>
      <c r="C22" s="8"/>
      <c r="D22" s="7">
        <f t="shared" si="5"/>
        <v>0</v>
      </c>
      <c r="E22" s="8"/>
      <c r="F22" s="7">
        <f t="shared" si="6"/>
        <v>0</v>
      </c>
      <c r="G22" s="8"/>
      <c r="H22" s="7">
        <f t="shared" si="7"/>
        <v>0</v>
      </c>
      <c r="I22" s="8"/>
      <c r="J22" s="7">
        <f t="shared" si="8"/>
        <v>0</v>
      </c>
      <c r="K22" s="9">
        <f t="shared" si="9"/>
        <v>0</v>
      </c>
      <c r="L22" s="37"/>
    </row>
    <row r="23" spans="1:12" ht="12.75">
      <c r="A23" s="100"/>
      <c r="B23" s="121"/>
      <c r="C23" s="8"/>
      <c r="D23" s="7">
        <f t="shared" si="5"/>
        <v>0</v>
      </c>
      <c r="E23" s="8"/>
      <c r="F23" s="7">
        <f t="shared" si="6"/>
        <v>0</v>
      </c>
      <c r="G23" s="8"/>
      <c r="H23" s="7">
        <f t="shared" si="7"/>
        <v>0</v>
      </c>
      <c r="I23" s="8"/>
      <c r="J23" s="7">
        <f t="shared" si="8"/>
        <v>0</v>
      </c>
      <c r="K23" s="9">
        <f t="shared" si="9"/>
        <v>0</v>
      </c>
      <c r="L23" s="37"/>
    </row>
    <row r="24" spans="1:12" ht="12.75">
      <c r="A24" s="101"/>
      <c r="B24" s="122"/>
      <c r="C24" s="8"/>
      <c r="D24" s="7">
        <f t="shared" si="5"/>
        <v>0</v>
      </c>
      <c r="E24" s="8"/>
      <c r="F24" s="7">
        <f t="shared" si="6"/>
        <v>0</v>
      </c>
      <c r="G24" s="8"/>
      <c r="H24" s="7">
        <f t="shared" si="7"/>
        <v>0</v>
      </c>
      <c r="I24" s="8"/>
      <c r="J24" s="7">
        <f t="shared" si="8"/>
        <v>0</v>
      </c>
      <c r="K24" s="9">
        <f t="shared" si="9"/>
        <v>0</v>
      </c>
      <c r="L24" s="37"/>
    </row>
    <row r="25" spans="1:12" ht="12.75">
      <c r="A25" s="100"/>
      <c r="B25" s="121"/>
      <c r="C25" s="8"/>
      <c r="D25" s="7">
        <f t="shared" si="5"/>
        <v>0</v>
      </c>
      <c r="E25" s="8"/>
      <c r="F25" s="7">
        <f t="shared" si="6"/>
        <v>0</v>
      </c>
      <c r="G25" s="8"/>
      <c r="H25" s="7">
        <f t="shared" si="7"/>
        <v>0</v>
      </c>
      <c r="I25" s="8"/>
      <c r="J25" s="7">
        <f t="shared" si="8"/>
        <v>0</v>
      </c>
      <c r="K25" s="9">
        <f t="shared" si="9"/>
        <v>0</v>
      </c>
      <c r="L25" s="37"/>
    </row>
    <row r="26" spans="1:12" ht="12.75">
      <c r="A26" s="101"/>
      <c r="B26" s="122"/>
      <c r="C26" s="8"/>
      <c r="D26" s="7">
        <f t="shared" si="5"/>
        <v>0</v>
      </c>
      <c r="E26" s="8"/>
      <c r="F26" s="7">
        <f t="shared" si="6"/>
        <v>0</v>
      </c>
      <c r="G26" s="8"/>
      <c r="H26" s="7">
        <f t="shared" si="7"/>
        <v>0</v>
      </c>
      <c r="I26" s="8"/>
      <c r="J26" s="7">
        <f t="shared" si="8"/>
        <v>0</v>
      </c>
      <c r="K26" s="9">
        <f t="shared" si="9"/>
        <v>0</v>
      </c>
      <c r="L26" s="37"/>
    </row>
    <row r="27" spans="1:12" ht="12.75">
      <c r="A27" s="101"/>
      <c r="B27" s="122"/>
      <c r="C27" s="8"/>
      <c r="D27" s="7">
        <f t="shared" si="5"/>
        <v>0</v>
      </c>
      <c r="E27" s="8"/>
      <c r="F27" s="7">
        <f t="shared" si="6"/>
        <v>0</v>
      </c>
      <c r="G27" s="8"/>
      <c r="H27" s="7">
        <f t="shared" si="7"/>
        <v>0</v>
      </c>
      <c r="I27" s="8"/>
      <c r="J27" s="7">
        <f t="shared" si="8"/>
        <v>0</v>
      </c>
      <c r="K27" s="9">
        <f t="shared" si="9"/>
        <v>0</v>
      </c>
      <c r="L27" s="37"/>
    </row>
    <row r="28" spans="1:12" ht="12.75">
      <c r="A28" s="101"/>
      <c r="B28" s="122"/>
      <c r="C28" s="8"/>
      <c r="D28" s="7">
        <f t="shared" si="5"/>
        <v>0</v>
      </c>
      <c r="E28" s="8"/>
      <c r="F28" s="7">
        <f t="shared" si="6"/>
        <v>0</v>
      </c>
      <c r="G28" s="8"/>
      <c r="H28" s="7">
        <f t="shared" si="7"/>
        <v>0</v>
      </c>
      <c r="I28" s="8"/>
      <c r="J28" s="7">
        <f t="shared" si="8"/>
        <v>0</v>
      </c>
      <c r="K28" s="9">
        <f t="shared" si="9"/>
        <v>0</v>
      </c>
      <c r="L28" s="37"/>
    </row>
    <row r="29" spans="1:12" ht="12.75">
      <c r="A29" s="101"/>
      <c r="B29" s="122"/>
      <c r="C29" s="8"/>
      <c r="D29" s="7">
        <f t="shared" si="5"/>
        <v>0</v>
      </c>
      <c r="E29" s="8"/>
      <c r="F29" s="7">
        <f t="shared" si="6"/>
        <v>0</v>
      </c>
      <c r="G29" s="8"/>
      <c r="H29" s="7">
        <f t="shared" si="7"/>
        <v>0</v>
      </c>
      <c r="I29" s="8"/>
      <c r="J29" s="7">
        <f t="shared" si="8"/>
        <v>0</v>
      </c>
      <c r="K29" s="9">
        <f t="shared" si="9"/>
        <v>0</v>
      </c>
      <c r="L29" s="37"/>
    </row>
    <row r="30" spans="1:12" ht="12.75">
      <c r="A30" s="100"/>
      <c r="B30" s="121"/>
      <c r="C30" s="8"/>
      <c r="D30" s="7">
        <f t="shared" si="5"/>
        <v>0</v>
      </c>
      <c r="E30" s="8"/>
      <c r="F30" s="7">
        <f t="shared" si="6"/>
        <v>0</v>
      </c>
      <c r="G30" s="8"/>
      <c r="H30" s="7">
        <f t="shared" si="7"/>
        <v>0</v>
      </c>
      <c r="I30" s="8"/>
      <c r="J30" s="7">
        <f t="shared" si="8"/>
        <v>0</v>
      </c>
      <c r="K30" s="9">
        <f t="shared" si="9"/>
        <v>0</v>
      </c>
      <c r="L30" s="37"/>
    </row>
    <row r="31" spans="1:12" ht="12.75">
      <c r="A31" s="100"/>
      <c r="B31" s="121"/>
      <c r="C31" s="8"/>
      <c r="D31" s="7">
        <f t="shared" si="5"/>
        <v>0</v>
      </c>
      <c r="E31" s="8"/>
      <c r="F31" s="7">
        <f t="shared" si="6"/>
        <v>0</v>
      </c>
      <c r="G31" s="8"/>
      <c r="H31" s="7">
        <f t="shared" si="7"/>
        <v>0</v>
      </c>
      <c r="I31" s="8"/>
      <c r="J31" s="7">
        <f t="shared" si="8"/>
        <v>0</v>
      </c>
      <c r="K31" s="9">
        <f t="shared" si="9"/>
        <v>0</v>
      </c>
      <c r="L31" s="37"/>
    </row>
    <row r="32" spans="1:12" ht="12.75">
      <c r="A32" s="100"/>
      <c r="B32" s="121"/>
      <c r="C32" s="8"/>
      <c r="D32" s="7">
        <f t="shared" si="5"/>
        <v>0</v>
      </c>
      <c r="E32" s="8"/>
      <c r="F32" s="7">
        <f t="shared" si="6"/>
        <v>0</v>
      </c>
      <c r="G32" s="8"/>
      <c r="H32" s="7">
        <f t="shared" si="7"/>
        <v>0</v>
      </c>
      <c r="I32" s="8"/>
      <c r="J32" s="7">
        <f t="shared" si="8"/>
        <v>0</v>
      </c>
      <c r="K32" s="9">
        <f t="shared" si="9"/>
        <v>0</v>
      </c>
      <c r="L32" s="37"/>
    </row>
    <row r="33" spans="1:12" ht="12.75">
      <c r="A33" s="139"/>
      <c r="B33" s="131"/>
      <c r="C33" s="8"/>
      <c r="D33" s="7">
        <f t="shared" si="5"/>
        <v>0</v>
      </c>
      <c r="E33" s="8">
        <v>0</v>
      </c>
      <c r="F33" s="7">
        <f t="shared" si="6"/>
        <v>0</v>
      </c>
      <c r="G33" s="8"/>
      <c r="H33" s="7">
        <f t="shared" si="7"/>
        <v>0</v>
      </c>
      <c r="I33" s="8"/>
      <c r="J33" s="7">
        <f t="shared" si="8"/>
        <v>0</v>
      </c>
      <c r="K33" s="9">
        <f t="shared" si="9"/>
        <v>0</v>
      </c>
      <c r="L33" s="37"/>
    </row>
    <row r="34" spans="1:12" ht="13.5" thickBot="1">
      <c r="A34" s="107"/>
      <c r="B34" s="130"/>
      <c r="C34" s="39"/>
      <c r="D34" s="40">
        <f t="shared" si="5"/>
        <v>0</v>
      </c>
      <c r="E34" s="39"/>
      <c r="F34" s="40">
        <f t="shared" si="6"/>
        <v>0</v>
      </c>
      <c r="G34" s="39"/>
      <c r="H34" s="40">
        <f t="shared" si="7"/>
        <v>0</v>
      </c>
      <c r="I34" s="39"/>
      <c r="J34" s="40">
        <f t="shared" si="8"/>
        <v>0</v>
      </c>
      <c r="K34" s="41">
        <f t="shared" si="9"/>
        <v>0</v>
      </c>
      <c r="L34" s="42"/>
    </row>
    <row r="35" spans="1:2" ht="12.75">
      <c r="A35" s="108"/>
      <c r="B35" s="109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/>
  <mergeCells count="6">
    <mergeCell ref="A19:L19"/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1">
      <selection activeCell="L12" sqref="L12"/>
    </sheetView>
  </sheetViews>
  <sheetFormatPr defaultColWidth="9.140625" defaultRowHeight="12.75"/>
  <cols>
    <col min="1" max="1" width="23.140625" style="0" bestFit="1" customWidth="1"/>
    <col min="2" max="2" width="8.7109375" style="4" customWidth="1"/>
    <col min="3" max="12" width="8.28125" style="0" customWidth="1"/>
  </cols>
  <sheetData>
    <row r="1" spans="1:12" ht="20.25">
      <c r="A1" s="21"/>
      <c r="B1" s="67"/>
      <c r="C1" s="166" t="s">
        <v>15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 customHeight="1">
      <c r="A2" s="22"/>
      <c r="B2" s="156" t="s">
        <v>20</v>
      </c>
      <c r="C2" s="172" t="s">
        <v>12</v>
      </c>
      <c r="D2" s="172"/>
      <c r="E2" s="172" t="s">
        <v>1</v>
      </c>
      <c r="F2" s="172"/>
      <c r="G2" s="172" t="s">
        <v>13</v>
      </c>
      <c r="H2" s="172"/>
      <c r="I2" s="172" t="s">
        <v>14</v>
      </c>
      <c r="J2" s="172"/>
      <c r="K2" s="65"/>
      <c r="L2" s="66"/>
    </row>
    <row r="3" spans="1:12" ht="13.5" thickBot="1">
      <c r="A3" s="69"/>
      <c r="B3" s="157"/>
      <c r="C3" s="72" t="s">
        <v>3</v>
      </c>
      <c r="D3" s="72" t="s">
        <v>0</v>
      </c>
      <c r="E3" s="72" t="s">
        <v>3</v>
      </c>
      <c r="F3" s="72" t="s">
        <v>0</v>
      </c>
      <c r="G3" s="72" t="s">
        <v>3</v>
      </c>
      <c r="H3" s="72" t="s">
        <v>0</v>
      </c>
      <c r="I3" s="72" t="s">
        <v>3</v>
      </c>
      <c r="J3" s="72" t="s">
        <v>0</v>
      </c>
      <c r="K3" s="61" t="s">
        <v>10</v>
      </c>
      <c r="L3" s="71" t="s">
        <v>11</v>
      </c>
    </row>
    <row r="4" spans="1:12" ht="12.75">
      <c r="A4" s="89" t="s">
        <v>30</v>
      </c>
      <c r="B4" s="95" t="s">
        <v>23</v>
      </c>
      <c r="C4" s="73">
        <v>10.75</v>
      </c>
      <c r="D4" s="74">
        <f>IF(C4&gt;0,(POWER(0.83046517,C4)*708.6580651),0)</f>
        <v>96.19268078293483</v>
      </c>
      <c r="E4" s="73">
        <v>336</v>
      </c>
      <c r="F4" s="74">
        <f>IF(E4&gt;0,(POWER(1.005661532,E4)*18.35119901),0)</f>
        <v>122.31565133091222</v>
      </c>
      <c r="G4" s="73">
        <v>34</v>
      </c>
      <c r="H4" s="74">
        <f>IF(G4&gt;0,(POWER(1.031483068,G4)*51.15036626),0)</f>
        <v>146.7439689884536</v>
      </c>
      <c r="I4" s="75">
        <v>0.13541666666666666</v>
      </c>
      <c r="J4" s="74">
        <f>IF(I4&gt;0,(POWER(0.988922206,(HOUR(I4)*60+MINUTE(I4)))*1045.684934),0)</f>
        <v>119.12858982382582</v>
      </c>
      <c r="K4" s="76">
        <f>SUM(D4,F4,H4,J4)</f>
        <v>484.3808909261264</v>
      </c>
      <c r="L4" s="46">
        <v>1</v>
      </c>
    </row>
    <row r="5" spans="1:12" ht="12.75">
      <c r="A5" s="90" t="s">
        <v>29</v>
      </c>
      <c r="B5" s="96" t="s">
        <v>23</v>
      </c>
      <c r="C5" s="10">
        <v>10.75</v>
      </c>
      <c r="D5" s="11">
        <f>IF(C5&gt;0,(POWER(0.83046517,C5)*708.6580651),0)</f>
        <v>96.19268078293483</v>
      </c>
      <c r="E5" s="10">
        <v>297</v>
      </c>
      <c r="F5" s="11">
        <f>IF(E5&gt;0,(POWER(1.005661532,E5)*18.35119901),0)</f>
        <v>98.14323023762049</v>
      </c>
      <c r="G5" s="10">
        <v>33.5</v>
      </c>
      <c r="H5" s="11">
        <f>IF(G5&gt;0,(POWER(1.031483068,G5)*51.15036626),0)</f>
        <v>144.48714496984664</v>
      </c>
      <c r="I5" s="58">
        <v>0.14722222222222223</v>
      </c>
      <c r="J5" s="11">
        <f>IF(I5&gt;0,(POWER(0.988922206,(HOUR(I5)*60+MINUTE(I5)))*1045.684934),0)</f>
        <v>98.57622743437683</v>
      </c>
      <c r="K5" s="12">
        <f>SUM(D5,F5,H5,J5)</f>
        <v>437.3992834247788</v>
      </c>
      <c r="L5" s="47">
        <v>2</v>
      </c>
    </row>
    <row r="6" spans="1:12" ht="12.75">
      <c r="A6" s="90" t="s">
        <v>72</v>
      </c>
      <c r="B6" s="96" t="s">
        <v>31</v>
      </c>
      <c r="C6" s="10">
        <v>10.55</v>
      </c>
      <c r="D6" s="11">
        <f>IF(C6&gt;0,(POWER(0.83046517,C6)*708.6580651),0)</f>
        <v>99.83383254439563</v>
      </c>
      <c r="E6" s="10">
        <v>302</v>
      </c>
      <c r="F6" s="11">
        <f>IF(E6&gt;0,(POWER(1.005661532,E6)*18.35119901),0)</f>
        <v>100.95307182973525</v>
      </c>
      <c r="G6" s="10">
        <v>22.46</v>
      </c>
      <c r="H6" s="11">
        <f>IF(G6&gt;0,(POWER(1.031483068,G6)*51.15036626),0)</f>
        <v>102.61422956096044</v>
      </c>
      <c r="I6" s="58">
        <v>0.14791666666666667</v>
      </c>
      <c r="J6" s="11">
        <f>IF(I6&gt;0,(POWER(0.988922206,(HOUR(I6)*60+MINUTE(I6)))*1045.684934),0)</f>
        <v>97.48422029356165</v>
      </c>
      <c r="K6" s="12">
        <f>SUM(D6,F6,H6,J6)</f>
        <v>400.88535422865294</v>
      </c>
      <c r="L6" s="144">
        <v>3</v>
      </c>
    </row>
    <row r="7" spans="1:12" ht="12.75">
      <c r="A7" s="90" t="s">
        <v>42</v>
      </c>
      <c r="B7" s="96" t="s">
        <v>35</v>
      </c>
      <c r="C7" s="10">
        <v>10.75</v>
      </c>
      <c r="D7" s="11">
        <f>IF(C7&gt;0,(POWER(0.83046517,C7)*708.6580651),0)</f>
        <v>96.19268078293483</v>
      </c>
      <c r="E7" s="10">
        <v>314</v>
      </c>
      <c r="F7" s="11">
        <f>IF(E7&gt;0,(POWER(1.005661532,E7)*18.35119901),0)</f>
        <v>108.02930821331728</v>
      </c>
      <c r="G7" s="10">
        <v>23.01</v>
      </c>
      <c r="H7" s="11">
        <f>IF(G7&gt;0,(POWER(1.031483068,G7)*51.15036626),0)</f>
        <v>104.37866683985376</v>
      </c>
      <c r="I7" s="58">
        <v>0.15416666666666667</v>
      </c>
      <c r="J7" s="11">
        <f>IF(I7&gt;0,(POWER(0.988922206,(HOUR(I7)*60+MINUTE(I7)))*1045.684934),0)</f>
        <v>88.18474901663551</v>
      </c>
      <c r="K7" s="12">
        <f>SUM(D7,F7,H7,J7)</f>
        <v>396.78540485274135</v>
      </c>
      <c r="L7" s="47">
        <v>4</v>
      </c>
    </row>
    <row r="8" spans="1:12" ht="12.75">
      <c r="A8" s="90" t="s">
        <v>64</v>
      </c>
      <c r="B8" s="96" t="s">
        <v>32</v>
      </c>
      <c r="C8" s="10">
        <v>10.46</v>
      </c>
      <c r="D8" s="11">
        <f>IF(C8&gt;0,(POWER(0.83046517,C8)*708.6580651),0)</f>
        <v>101.51700946376693</v>
      </c>
      <c r="E8" s="10">
        <v>300</v>
      </c>
      <c r="F8" s="11">
        <f>IF(E8&gt;0,(POWER(1.005661532,E8)*18.35119901),0)</f>
        <v>99.81960850183404</v>
      </c>
      <c r="G8" s="10">
        <v>18.73</v>
      </c>
      <c r="H8" s="11">
        <f>IF(G8&gt;0,(POWER(1.031483068,G8)*51.15036626),0)</f>
        <v>91.41004933023842</v>
      </c>
      <c r="I8" s="58">
        <v>0.15902777777777777</v>
      </c>
      <c r="J8" s="11">
        <f>IF(I8&gt;0,(POWER(0.988922206,(HOUR(I8)*60+MINUTE(I8)))*1045.684934),0)</f>
        <v>81.56961002866267</v>
      </c>
      <c r="K8" s="12">
        <f>SUM(D8,F8,H8,J8)</f>
        <v>374.3162773245021</v>
      </c>
      <c r="L8" s="144">
        <v>5</v>
      </c>
    </row>
    <row r="9" spans="1:12" ht="12.75">
      <c r="A9" s="90"/>
      <c r="B9" s="96"/>
      <c r="C9" s="10"/>
      <c r="D9" s="11">
        <f aca="true" t="shared" si="0" ref="D9:D39">IF(C9&gt;0,(POWER(0.83046517,C9)*708.6580651),0)</f>
        <v>0</v>
      </c>
      <c r="E9" s="10"/>
      <c r="F9" s="11">
        <f aca="true" t="shared" si="1" ref="F9:F39">IF(E9&gt;0,(POWER(1.005661532,E9)*18.35119901),0)</f>
        <v>0</v>
      </c>
      <c r="G9" s="10"/>
      <c r="H9" s="11">
        <f aca="true" t="shared" si="2" ref="H9:H39">IF(G9&gt;0,(POWER(1.031483068,G9)*51.15036626),0)</f>
        <v>0</v>
      </c>
      <c r="I9" s="58"/>
      <c r="J9" s="11">
        <f aca="true" t="shared" si="3" ref="J9:J37">IF(I9&gt;0,(POWER(0.988922206,(HOUR(I9)*60+MINUTE(I9)))*1045.684934),0)</f>
        <v>0</v>
      </c>
      <c r="K9" s="12">
        <f aca="true" t="shared" si="4" ref="K9:K39">SUM(D9,F9,H9,J9)</f>
        <v>0</v>
      </c>
      <c r="L9" s="47"/>
    </row>
    <row r="10" spans="1:12" ht="12.75">
      <c r="A10" s="90"/>
      <c r="B10" s="96"/>
      <c r="C10" s="10"/>
      <c r="D10" s="11">
        <f t="shared" si="0"/>
        <v>0</v>
      </c>
      <c r="E10" s="10"/>
      <c r="F10" s="11">
        <f t="shared" si="1"/>
        <v>0</v>
      </c>
      <c r="G10" s="10"/>
      <c r="H10" s="11">
        <f t="shared" si="2"/>
        <v>0</v>
      </c>
      <c r="I10" s="58"/>
      <c r="J10" s="11">
        <f t="shared" si="3"/>
        <v>0</v>
      </c>
      <c r="K10" s="12">
        <f t="shared" si="4"/>
        <v>0</v>
      </c>
      <c r="L10" s="47"/>
    </row>
    <row r="11" spans="1:12" ht="12.75">
      <c r="A11" s="90"/>
      <c r="B11" s="96"/>
      <c r="C11" s="10"/>
      <c r="D11" s="11">
        <f t="shared" si="0"/>
        <v>0</v>
      </c>
      <c r="E11" s="10"/>
      <c r="F11" s="11">
        <f t="shared" si="1"/>
        <v>0</v>
      </c>
      <c r="G11" s="10"/>
      <c r="H11" s="11">
        <f t="shared" si="2"/>
        <v>0</v>
      </c>
      <c r="I11" s="58"/>
      <c r="J11" s="11">
        <f t="shared" si="3"/>
        <v>0</v>
      </c>
      <c r="K11" s="12">
        <f t="shared" si="4"/>
        <v>0</v>
      </c>
      <c r="L11" s="47"/>
    </row>
    <row r="12" spans="1:12" ht="12.75">
      <c r="A12" s="90"/>
      <c r="B12" s="96"/>
      <c r="C12" s="10"/>
      <c r="D12" s="11">
        <f t="shared" si="0"/>
        <v>0</v>
      </c>
      <c r="E12" s="10"/>
      <c r="F12" s="11">
        <f t="shared" si="1"/>
        <v>0</v>
      </c>
      <c r="G12" s="10"/>
      <c r="H12" s="11">
        <f t="shared" si="2"/>
        <v>0</v>
      </c>
      <c r="I12" s="58"/>
      <c r="J12" s="11">
        <f t="shared" si="3"/>
        <v>0</v>
      </c>
      <c r="K12" s="12">
        <f t="shared" si="4"/>
        <v>0</v>
      </c>
      <c r="L12" s="47"/>
    </row>
    <row r="13" spans="1:12" ht="12.75">
      <c r="A13" s="90"/>
      <c r="B13" s="96"/>
      <c r="C13" s="10"/>
      <c r="D13" s="11">
        <f t="shared" si="0"/>
        <v>0</v>
      </c>
      <c r="E13" s="10"/>
      <c r="F13" s="11">
        <f t="shared" si="1"/>
        <v>0</v>
      </c>
      <c r="G13" s="10"/>
      <c r="H13" s="11">
        <f t="shared" si="2"/>
        <v>0</v>
      </c>
      <c r="I13" s="58"/>
      <c r="J13" s="11">
        <f t="shared" si="3"/>
        <v>0</v>
      </c>
      <c r="K13" s="12">
        <f t="shared" si="4"/>
        <v>0</v>
      </c>
      <c r="L13" s="47"/>
    </row>
    <row r="14" spans="1:12" ht="12.75">
      <c r="A14" s="90"/>
      <c r="B14" s="96"/>
      <c r="C14" s="10"/>
      <c r="D14" s="11">
        <f t="shared" si="0"/>
        <v>0</v>
      </c>
      <c r="E14" s="10"/>
      <c r="F14" s="11">
        <f t="shared" si="1"/>
        <v>0</v>
      </c>
      <c r="G14" s="10"/>
      <c r="H14" s="11">
        <f t="shared" si="2"/>
        <v>0</v>
      </c>
      <c r="I14" s="58"/>
      <c r="J14" s="11">
        <f t="shared" si="3"/>
        <v>0</v>
      </c>
      <c r="K14" s="12">
        <f t="shared" si="4"/>
        <v>0</v>
      </c>
      <c r="L14" s="47"/>
    </row>
    <row r="15" spans="1:12" ht="12.75">
      <c r="A15" s="90"/>
      <c r="B15" s="96"/>
      <c r="C15" s="10"/>
      <c r="D15" s="11">
        <f t="shared" si="0"/>
        <v>0</v>
      </c>
      <c r="E15" s="10"/>
      <c r="F15" s="11">
        <f t="shared" si="1"/>
        <v>0</v>
      </c>
      <c r="G15" s="10"/>
      <c r="H15" s="11">
        <f t="shared" si="2"/>
        <v>0</v>
      </c>
      <c r="I15" s="58"/>
      <c r="J15" s="11">
        <f t="shared" si="3"/>
        <v>0</v>
      </c>
      <c r="K15" s="12">
        <f t="shared" si="4"/>
        <v>0</v>
      </c>
      <c r="L15" s="47"/>
    </row>
    <row r="16" spans="1:12" ht="12.75">
      <c r="A16" s="90"/>
      <c r="B16" s="96"/>
      <c r="C16" s="10"/>
      <c r="D16" s="11">
        <f t="shared" si="0"/>
        <v>0</v>
      </c>
      <c r="E16" s="10"/>
      <c r="F16" s="11">
        <f t="shared" si="1"/>
        <v>0</v>
      </c>
      <c r="G16" s="10"/>
      <c r="H16" s="11">
        <f t="shared" si="2"/>
        <v>0</v>
      </c>
      <c r="I16" s="58"/>
      <c r="J16" s="11">
        <f t="shared" si="3"/>
        <v>0</v>
      </c>
      <c r="K16" s="12">
        <f t="shared" si="4"/>
        <v>0</v>
      </c>
      <c r="L16" s="47"/>
    </row>
    <row r="17" spans="1:12" ht="12.75">
      <c r="A17" s="90"/>
      <c r="B17" s="96"/>
      <c r="C17" s="10"/>
      <c r="D17" s="11">
        <f t="shared" si="0"/>
        <v>0</v>
      </c>
      <c r="E17" s="10"/>
      <c r="F17" s="11">
        <f t="shared" si="1"/>
        <v>0</v>
      </c>
      <c r="G17" s="10"/>
      <c r="H17" s="11">
        <f t="shared" si="2"/>
        <v>0</v>
      </c>
      <c r="I17" s="58"/>
      <c r="J17" s="11">
        <f t="shared" si="3"/>
        <v>0</v>
      </c>
      <c r="K17" s="12">
        <f t="shared" si="4"/>
        <v>0</v>
      </c>
      <c r="L17" s="47"/>
    </row>
    <row r="18" spans="1:12" ht="12.75">
      <c r="A18" s="90"/>
      <c r="B18" s="96"/>
      <c r="C18" s="10"/>
      <c r="D18" s="11">
        <f t="shared" si="0"/>
        <v>0</v>
      </c>
      <c r="E18" s="10"/>
      <c r="F18" s="11">
        <f t="shared" si="1"/>
        <v>0</v>
      </c>
      <c r="G18" s="10"/>
      <c r="H18" s="11">
        <f t="shared" si="2"/>
        <v>0</v>
      </c>
      <c r="I18" s="58"/>
      <c r="J18" s="11">
        <f t="shared" si="3"/>
        <v>0</v>
      </c>
      <c r="K18" s="12">
        <f t="shared" si="4"/>
        <v>0</v>
      </c>
      <c r="L18" s="47"/>
    </row>
    <row r="19" spans="1:12" ht="12.75">
      <c r="A19" s="90"/>
      <c r="B19" s="96"/>
      <c r="C19" s="10"/>
      <c r="D19" s="11">
        <f t="shared" si="0"/>
        <v>0</v>
      </c>
      <c r="E19" s="10"/>
      <c r="F19" s="11">
        <f t="shared" si="1"/>
        <v>0</v>
      </c>
      <c r="G19" s="10"/>
      <c r="H19" s="11">
        <f t="shared" si="2"/>
        <v>0</v>
      </c>
      <c r="I19" s="58"/>
      <c r="J19" s="11">
        <f t="shared" si="3"/>
        <v>0</v>
      </c>
      <c r="K19" s="12">
        <f t="shared" si="4"/>
        <v>0</v>
      </c>
      <c r="L19" s="47"/>
    </row>
    <row r="20" spans="1:12" ht="12.75">
      <c r="A20" s="90"/>
      <c r="B20" s="96"/>
      <c r="C20" s="10"/>
      <c r="D20" s="11">
        <f t="shared" si="0"/>
        <v>0</v>
      </c>
      <c r="E20" s="10"/>
      <c r="F20" s="11">
        <f t="shared" si="1"/>
        <v>0</v>
      </c>
      <c r="G20" s="10"/>
      <c r="H20" s="11">
        <f t="shared" si="2"/>
        <v>0</v>
      </c>
      <c r="I20" s="58"/>
      <c r="J20" s="11">
        <f t="shared" si="3"/>
        <v>0</v>
      </c>
      <c r="K20" s="12">
        <f t="shared" si="4"/>
        <v>0</v>
      </c>
      <c r="L20" s="47"/>
    </row>
    <row r="21" spans="1:12" ht="12.75">
      <c r="A21" s="90"/>
      <c r="B21" s="96"/>
      <c r="C21" s="10"/>
      <c r="D21" s="11">
        <f t="shared" si="0"/>
        <v>0</v>
      </c>
      <c r="E21" s="10"/>
      <c r="F21" s="11">
        <f t="shared" si="1"/>
        <v>0</v>
      </c>
      <c r="G21" s="10"/>
      <c r="H21" s="11">
        <f t="shared" si="2"/>
        <v>0</v>
      </c>
      <c r="I21" s="58"/>
      <c r="J21" s="11">
        <f t="shared" si="3"/>
        <v>0</v>
      </c>
      <c r="K21" s="12">
        <f t="shared" si="4"/>
        <v>0</v>
      </c>
      <c r="L21" s="47"/>
    </row>
    <row r="22" spans="1:12" ht="12.75">
      <c r="A22" s="90"/>
      <c r="B22" s="96"/>
      <c r="C22" s="10"/>
      <c r="D22" s="11">
        <f t="shared" si="0"/>
        <v>0</v>
      </c>
      <c r="E22" s="10"/>
      <c r="F22" s="11">
        <f t="shared" si="1"/>
        <v>0</v>
      </c>
      <c r="G22" s="10"/>
      <c r="H22" s="11">
        <f t="shared" si="2"/>
        <v>0</v>
      </c>
      <c r="I22" s="58"/>
      <c r="J22" s="11">
        <f t="shared" si="3"/>
        <v>0</v>
      </c>
      <c r="K22" s="12">
        <f t="shared" si="4"/>
        <v>0</v>
      </c>
      <c r="L22" s="47"/>
    </row>
    <row r="23" spans="1:12" ht="12.75">
      <c r="A23" s="90"/>
      <c r="B23" s="96"/>
      <c r="C23" s="10"/>
      <c r="D23" s="11">
        <f t="shared" si="0"/>
        <v>0</v>
      </c>
      <c r="E23" s="10"/>
      <c r="F23" s="11">
        <f t="shared" si="1"/>
        <v>0</v>
      </c>
      <c r="G23" s="10"/>
      <c r="H23" s="11">
        <f t="shared" si="2"/>
        <v>0</v>
      </c>
      <c r="I23" s="58"/>
      <c r="J23" s="11">
        <f t="shared" si="3"/>
        <v>0</v>
      </c>
      <c r="K23" s="12">
        <f t="shared" si="4"/>
        <v>0</v>
      </c>
      <c r="L23" s="47"/>
    </row>
    <row r="24" spans="1:12" ht="12.75">
      <c r="A24" s="90"/>
      <c r="B24" s="96"/>
      <c r="C24" s="10"/>
      <c r="D24" s="11">
        <f t="shared" si="0"/>
        <v>0</v>
      </c>
      <c r="E24" s="10"/>
      <c r="F24" s="11">
        <f t="shared" si="1"/>
        <v>0</v>
      </c>
      <c r="G24" s="10"/>
      <c r="H24" s="11">
        <f t="shared" si="2"/>
        <v>0</v>
      </c>
      <c r="I24" s="58"/>
      <c r="J24" s="11">
        <f t="shared" si="3"/>
        <v>0</v>
      </c>
      <c r="K24" s="12">
        <f t="shared" si="4"/>
        <v>0</v>
      </c>
      <c r="L24" s="47"/>
    </row>
    <row r="25" spans="1:12" ht="12.75">
      <c r="A25" s="90"/>
      <c r="B25" s="96"/>
      <c r="C25" s="10"/>
      <c r="D25" s="11">
        <f t="shared" si="0"/>
        <v>0</v>
      </c>
      <c r="E25" s="10"/>
      <c r="F25" s="11">
        <f t="shared" si="1"/>
        <v>0</v>
      </c>
      <c r="G25" s="10"/>
      <c r="H25" s="11">
        <f t="shared" si="2"/>
        <v>0</v>
      </c>
      <c r="I25" s="58"/>
      <c r="J25" s="11">
        <f t="shared" si="3"/>
        <v>0</v>
      </c>
      <c r="K25" s="12">
        <f t="shared" si="4"/>
        <v>0</v>
      </c>
      <c r="L25" s="47"/>
    </row>
    <row r="26" spans="1:12" ht="12.75">
      <c r="A26" s="90"/>
      <c r="B26" s="96"/>
      <c r="C26" s="10"/>
      <c r="D26" s="11">
        <f t="shared" si="0"/>
        <v>0</v>
      </c>
      <c r="E26" s="10"/>
      <c r="F26" s="11">
        <f t="shared" si="1"/>
        <v>0</v>
      </c>
      <c r="G26" s="10"/>
      <c r="H26" s="11">
        <f t="shared" si="2"/>
        <v>0</v>
      </c>
      <c r="I26" s="58"/>
      <c r="J26" s="11">
        <f t="shared" si="3"/>
        <v>0</v>
      </c>
      <c r="K26" s="12">
        <f t="shared" si="4"/>
        <v>0</v>
      </c>
      <c r="L26" s="47"/>
    </row>
    <row r="27" spans="1:12" ht="12.75">
      <c r="A27" s="90"/>
      <c r="B27" s="96"/>
      <c r="C27" s="10"/>
      <c r="D27" s="11">
        <f t="shared" si="0"/>
        <v>0</v>
      </c>
      <c r="E27" s="10"/>
      <c r="F27" s="11">
        <f t="shared" si="1"/>
        <v>0</v>
      </c>
      <c r="G27" s="10"/>
      <c r="H27" s="11">
        <f t="shared" si="2"/>
        <v>0</v>
      </c>
      <c r="I27" s="58"/>
      <c r="J27" s="11">
        <f t="shared" si="3"/>
        <v>0</v>
      </c>
      <c r="K27" s="12">
        <f t="shared" si="4"/>
        <v>0</v>
      </c>
      <c r="L27" s="47"/>
    </row>
    <row r="28" spans="1:12" ht="12.75">
      <c r="A28" s="90"/>
      <c r="B28" s="96"/>
      <c r="C28" s="10"/>
      <c r="D28" s="11">
        <f t="shared" si="0"/>
        <v>0</v>
      </c>
      <c r="E28" s="10"/>
      <c r="F28" s="11">
        <f t="shared" si="1"/>
        <v>0</v>
      </c>
      <c r="G28" s="10"/>
      <c r="H28" s="11">
        <f t="shared" si="2"/>
        <v>0</v>
      </c>
      <c r="I28" s="58"/>
      <c r="J28" s="11">
        <f t="shared" si="3"/>
        <v>0</v>
      </c>
      <c r="K28" s="12">
        <f t="shared" si="4"/>
        <v>0</v>
      </c>
      <c r="L28" s="47"/>
    </row>
    <row r="29" spans="1:12" ht="12.75">
      <c r="A29" s="90"/>
      <c r="B29" s="96"/>
      <c r="C29" s="10"/>
      <c r="D29" s="11">
        <f t="shared" si="0"/>
        <v>0</v>
      </c>
      <c r="E29" s="10"/>
      <c r="F29" s="11">
        <f t="shared" si="1"/>
        <v>0</v>
      </c>
      <c r="G29" s="10"/>
      <c r="H29" s="11">
        <f t="shared" si="2"/>
        <v>0</v>
      </c>
      <c r="I29" s="58"/>
      <c r="J29" s="11">
        <f t="shared" si="3"/>
        <v>0</v>
      </c>
      <c r="K29" s="12">
        <f t="shared" si="4"/>
        <v>0</v>
      </c>
      <c r="L29" s="47"/>
    </row>
    <row r="30" spans="1:12" ht="12.75">
      <c r="A30" s="90"/>
      <c r="B30" s="96"/>
      <c r="C30" s="10"/>
      <c r="D30" s="11">
        <f t="shared" si="0"/>
        <v>0</v>
      </c>
      <c r="E30" s="10"/>
      <c r="F30" s="11">
        <f t="shared" si="1"/>
        <v>0</v>
      </c>
      <c r="G30" s="10"/>
      <c r="H30" s="11">
        <f t="shared" si="2"/>
        <v>0</v>
      </c>
      <c r="I30" s="58"/>
      <c r="J30" s="11">
        <f t="shared" si="3"/>
        <v>0</v>
      </c>
      <c r="K30" s="12">
        <f t="shared" si="4"/>
        <v>0</v>
      </c>
      <c r="L30" s="47"/>
    </row>
    <row r="31" spans="1:12" ht="12.75">
      <c r="A31" s="90"/>
      <c r="B31" s="96"/>
      <c r="C31" s="10"/>
      <c r="D31" s="11">
        <f t="shared" si="0"/>
        <v>0</v>
      </c>
      <c r="E31" s="10"/>
      <c r="F31" s="11">
        <f t="shared" si="1"/>
        <v>0</v>
      </c>
      <c r="G31" s="10"/>
      <c r="H31" s="11">
        <f t="shared" si="2"/>
        <v>0</v>
      </c>
      <c r="I31" s="58"/>
      <c r="J31" s="11">
        <f t="shared" si="3"/>
        <v>0</v>
      </c>
      <c r="K31" s="12">
        <f t="shared" si="4"/>
        <v>0</v>
      </c>
      <c r="L31" s="47"/>
    </row>
    <row r="32" spans="1:12" ht="12.75">
      <c r="A32" s="90"/>
      <c r="B32" s="96"/>
      <c r="C32" s="10"/>
      <c r="D32" s="11">
        <f t="shared" si="0"/>
        <v>0</v>
      </c>
      <c r="E32" s="10"/>
      <c r="F32" s="11">
        <f t="shared" si="1"/>
        <v>0</v>
      </c>
      <c r="G32" s="10"/>
      <c r="H32" s="11">
        <f t="shared" si="2"/>
        <v>0</v>
      </c>
      <c r="I32" s="58"/>
      <c r="J32" s="11">
        <f t="shared" si="3"/>
        <v>0</v>
      </c>
      <c r="K32" s="12">
        <f t="shared" si="4"/>
        <v>0</v>
      </c>
      <c r="L32" s="47"/>
    </row>
    <row r="33" spans="1:12" ht="12.75">
      <c r="A33" s="90"/>
      <c r="B33" s="96"/>
      <c r="C33" s="10"/>
      <c r="D33" s="11">
        <f t="shared" si="0"/>
        <v>0</v>
      </c>
      <c r="E33" s="10"/>
      <c r="F33" s="11">
        <f t="shared" si="1"/>
        <v>0</v>
      </c>
      <c r="G33" s="10"/>
      <c r="H33" s="11">
        <f t="shared" si="2"/>
        <v>0</v>
      </c>
      <c r="I33" s="58"/>
      <c r="J33" s="11">
        <f t="shared" si="3"/>
        <v>0</v>
      </c>
      <c r="K33" s="12">
        <f t="shared" si="4"/>
        <v>0</v>
      </c>
      <c r="L33" s="47"/>
    </row>
    <row r="34" spans="1:12" ht="12.75">
      <c r="A34" s="90"/>
      <c r="B34" s="96"/>
      <c r="C34" s="10"/>
      <c r="D34" s="11">
        <f t="shared" si="0"/>
        <v>0</v>
      </c>
      <c r="E34" s="10"/>
      <c r="F34" s="11">
        <f t="shared" si="1"/>
        <v>0</v>
      </c>
      <c r="G34" s="10"/>
      <c r="H34" s="11">
        <f t="shared" si="2"/>
        <v>0</v>
      </c>
      <c r="I34" s="58"/>
      <c r="J34" s="11">
        <f t="shared" si="3"/>
        <v>0</v>
      </c>
      <c r="K34" s="12">
        <f t="shared" si="4"/>
        <v>0</v>
      </c>
      <c r="L34" s="47"/>
    </row>
    <row r="35" spans="1:19" ht="12.75">
      <c r="A35" s="90"/>
      <c r="B35" s="96"/>
      <c r="C35" s="10"/>
      <c r="D35" s="11">
        <f t="shared" si="0"/>
        <v>0</v>
      </c>
      <c r="E35" s="10"/>
      <c r="F35" s="11">
        <f t="shared" si="1"/>
        <v>0</v>
      </c>
      <c r="G35" s="10"/>
      <c r="H35" s="11">
        <f t="shared" si="2"/>
        <v>0</v>
      </c>
      <c r="I35" s="58"/>
      <c r="J35" s="11">
        <f t="shared" si="3"/>
        <v>0</v>
      </c>
      <c r="K35" s="12">
        <f t="shared" si="4"/>
        <v>0</v>
      </c>
      <c r="L35" s="47"/>
      <c r="S35" s="60"/>
    </row>
    <row r="36" spans="1:19" ht="12.75">
      <c r="A36" s="90"/>
      <c r="B36" s="96"/>
      <c r="C36" s="10"/>
      <c r="D36" s="11">
        <f t="shared" si="0"/>
        <v>0</v>
      </c>
      <c r="E36" s="10"/>
      <c r="F36" s="11">
        <f t="shared" si="1"/>
        <v>0</v>
      </c>
      <c r="G36" s="10"/>
      <c r="H36" s="11">
        <f t="shared" si="2"/>
        <v>0</v>
      </c>
      <c r="I36" s="58"/>
      <c r="J36" s="11">
        <f t="shared" si="3"/>
        <v>0</v>
      </c>
      <c r="K36" s="12">
        <f t="shared" si="4"/>
        <v>0</v>
      </c>
      <c r="L36" s="47"/>
      <c r="S36" s="59"/>
    </row>
    <row r="37" spans="1:12" ht="12.75">
      <c r="A37" s="90"/>
      <c r="B37" s="96"/>
      <c r="C37" s="10"/>
      <c r="D37" s="11">
        <f t="shared" si="0"/>
        <v>0</v>
      </c>
      <c r="E37" s="10"/>
      <c r="F37" s="11">
        <f t="shared" si="1"/>
        <v>0</v>
      </c>
      <c r="G37" s="10"/>
      <c r="H37" s="11">
        <f t="shared" si="2"/>
        <v>0</v>
      </c>
      <c r="I37" s="58"/>
      <c r="J37" s="11">
        <f t="shared" si="3"/>
        <v>0</v>
      </c>
      <c r="K37" s="12">
        <f t="shared" si="4"/>
        <v>0</v>
      </c>
      <c r="L37" s="47"/>
    </row>
    <row r="38" spans="1:12" ht="12.75">
      <c r="A38" s="90"/>
      <c r="B38" s="96"/>
      <c r="C38" s="10"/>
      <c r="D38" s="11">
        <f t="shared" si="0"/>
        <v>0</v>
      </c>
      <c r="E38" s="10"/>
      <c r="F38" s="11">
        <f t="shared" si="1"/>
        <v>0</v>
      </c>
      <c r="G38" s="10"/>
      <c r="H38" s="11">
        <f t="shared" si="2"/>
        <v>0</v>
      </c>
      <c r="I38" s="58"/>
      <c r="J38" s="11">
        <f>IF(I38&gt;0,(POWER(0.988922206,(HOUR(I38)*60+MINUTE(I38)))*1045.684934),0)</f>
        <v>0</v>
      </c>
      <c r="K38" s="12">
        <f t="shared" si="4"/>
        <v>0</v>
      </c>
      <c r="L38" s="47"/>
    </row>
    <row r="39" spans="1:12" ht="13.5" thickBot="1">
      <c r="A39" s="91"/>
      <c r="B39" s="97"/>
      <c r="C39" s="77"/>
      <c r="D39" s="98">
        <f t="shared" si="0"/>
        <v>0</v>
      </c>
      <c r="E39" s="77"/>
      <c r="F39" s="98">
        <f t="shared" si="1"/>
        <v>0</v>
      </c>
      <c r="G39" s="77"/>
      <c r="H39" s="98">
        <f t="shared" si="2"/>
        <v>0</v>
      </c>
      <c r="I39" s="78"/>
      <c r="J39" s="98">
        <f>IF(I39&gt;0,(POWER(0.988922206,(HOUR(I39)*60+MINUTE(I39)))*1045.684934),0)</f>
        <v>0</v>
      </c>
      <c r="K39" s="79">
        <f t="shared" si="4"/>
        <v>0</v>
      </c>
      <c r="L39" s="48"/>
    </row>
    <row r="40" ht="12.75">
      <c r="B40" s="2"/>
    </row>
    <row r="41" ht="12.75">
      <c r="B41" s="2"/>
    </row>
    <row r="42" ht="12.75">
      <c r="B42" s="2"/>
    </row>
  </sheetData>
  <sheetProtection/>
  <mergeCells count="5"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PageLayoutView="0" workbookViewId="0" topLeftCell="A1">
      <selection activeCell="H13" sqref="H13"/>
    </sheetView>
  </sheetViews>
  <sheetFormatPr defaultColWidth="9.140625" defaultRowHeight="12.75"/>
  <cols>
    <col min="1" max="1" width="18.8515625" style="0" bestFit="1" customWidth="1"/>
    <col min="2" max="2" width="9.00390625" style="4" customWidth="1"/>
    <col min="3" max="12" width="8.28125" style="4" customWidth="1"/>
  </cols>
  <sheetData>
    <row r="1" spans="1:12" ht="20.25">
      <c r="A1" s="21"/>
      <c r="B1" s="57"/>
      <c r="C1" s="166" t="s">
        <v>16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 customHeight="1">
      <c r="A2" s="56"/>
      <c r="B2" s="156" t="s">
        <v>20</v>
      </c>
      <c r="C2" s="172" t="s">
        <v>12</v>
      </c>
      <c r="D2" s="172"/>
      <c r="E2" s="172" t="s">
        <v>1</v>
      </c>
      <c r="F2" s="172"/>
      <c r="G2" s="172" t="s">
        <v>17</v>
      </c>
      <c r="H2" s="172"/>
      <c r="I2" s="172" t="s">
        <v>14</v>
      </c>
      <c r="J2" s="172"/>
      <c r="K2" s="62"/>
      <c r="L2" s="63"/>
    </row>
    <row r="3" spans="1:12" s="1" customFormat="1" ht="13.5" thickBot="1">
      <c r="A3" s="64"/>
      <c r="B3" s="158"/>
      <c r="C3" s="70" t="s">
        <v>3</v>
      </c>
      <c r="D3" s="70" t="s">
        <v>0</v>
      </c>
      <c r="E3" s="70" t="s">
        <v>3</v>
      </c>
      <c r="F3" s="70" t="s">
        <v>0</v>
      </c>
      <c r="G3" s="70" t="s">
        <v>3</v>
      </c>
      <c r="H3" s="70" t="s">
        <v>0</v>
      </c>
      <c r="I3" s="70" t="s">
        <v>3</v>
      </c>
      <c r="J3" s="70" t="s">
        <v>0</v>
      </c>
      <c r="K3" s="61" t="s">
        <v>10</v>
      </c>
      <c r="L3" s="71" t="s">
        <v>11</v>
      </c>
    </row>
    <row r="4" spans="1:12" ht="12.75">
      <c r="A4" s="89" t="s">
        <v>60</v>
      </c>
      <c r="B4" s="95" t="s">
        <v>32</v>
      </c>
      <c r="C4" s="80">
        <v>9.87</v>
      </c>
      <c r="D4" s="81">
        <f>IF(C4&gt;0,(POWER(0.787663472,C4)*1102.006321),0)</f>
        <v>104.48810397099687</v>
      </c>
      <c r="E4" s="80">
        <v>352</v>
      </c>
      <c r="F4" s="81">
        <f>IF(E4&gt;0,(POWER(1.005563299,E4)*18.65330489),0)</f>
        <v>131.4829849773636</v>
      </c>
      <c r="G4" s="80">
        <v>38.3</v>
      </c>
      <c r="H4" s="81">
        <f>IF(G4&gt;0,(POWER(1.03199713,G4)*40.072906327),0)</f>
        <v>133.88656196085262</v>
      </c>
      <c r="I4" s="82">
        <v>0.11805555555555557</v>
      </c>
      <c r="J4" s="81">
        <f>IF(I4&gt;0,(POWER(0.985378122,(HOUR(I4)*60+MINUTE(I4)))*2275.927257),0)</f>
        <v>186.06043083585354</v>
      </c>
      <c r="K4" s="83">
        <f>SUM(D4,F4,H4,J4)</f>
        <v>555.9180817450667</v>
      </c>
      <c r="L4" s="36">
        <v>1</v>
      </c>
    </row>
    <row r="5" spans="1:12" ht="12.75">
      <c r="A5" s="90" t="s">
        <v>61</v>
      </c>
      <c r="B5" s="96" t="s">
        <v>32</v>
      </c>
      <c r="C5" s="8">
        <v>10.45</v>
      </c>
      <c r="D5" s="7">
        <f>IF(C5&gt;0,(POWER(0.787663472,C5)*1102.006321),0)</f>
        <v>90.97969106082131</v>
      </c>
      <c r="E5" s="8">
        <v>349</v>
      </c>
      <c r="F5" s="7">
        <f>IF(E5&gt;0,(POWER(1.005563299,E5)*18.65330489),0)</f>
        <v>129.31273960416112</v>
      </c>
      <c r="G5" s="8">
        <v>32.57</v>
      </c>
      <c r="H5" s="7">
        <f>IF(G5&gt;0,(POWER(1.03199713,G5)*40.072906327),0)</f>
        <v>111.7787489648876</v>
      </c>
      <c r="I5" s="86">
        <v>0.12152777777777778</v>
      </c>
      <c r="J5" s="7">
        <f>IF(I5&gt;0,(POWER(0.985378122,(HOUR(I5)*60+MINUTE(I5)))*2275.927257),0)</f>
        <v>172.84968803959026</v>
      </c>
      <c r="K5" s="9">
        <f>SUM(D5,F5,H5,J5)</f>
        <v>504.9208676694603</v>
      </c>
      <c r="L5" s="37">
        <v>2</v>
      </c>
    </row>
    <row r="6" spans="1:12" ht="12.75">
      <c r="A6" s="90" t="s">
        <v>83</v>
      </c>
      <c r="B6" s="96" t="s">
        <v>31</v>
      </c>
      <c r="C6" s="8">
        <v>10.21</v>
      </c>
      <c r="D6" s="7">
        <f>IF(C6&gt;0,(POWER(0.787663472,C6)*1102.006321),0)</f>
        <v>96.3435596718764</v>
      </c>
      <c r="E6" s="8">
        <v>335</v>
      </c>
      <c r="F6" s="7">
        <f>IF(E6&gt;0,(POWER(1.005563299,E6)*18.65330489),0)</f>
        <v>119.64912176412791</v>
      </c>
      <c r="G6" s="8">
        <v>27.58</v>
      </c>
      <c r="H6" s="7">
        <f>IF(G6&gt;0,(POWER(1.03199713,G6)*40.072906327),0)</f>
        <v>95.52203849647842</v>
      </c>
      <c r="I6" s="86">
        <v>0.1326388888888889</v>
      </c>
      <c r="J6" s="7">
        <f>IF(I6&gt;0,(POWER(0.985378122,(HOUR(I6)*60+MINUTE(I6)))*2275.927257),0)</f>
        <v>136.55740302945642</v>
      </c>
      <c r="K6" s="9">
        <f>SUM(D6,F6,H6,J6)</f>
        <v>448.07212296193916</v>
      </c>
      <c r="L6" s="145">
        <v>3</v>
      </c>
    </row>
    <row r="7" spans="1:12" ht="12.75">
      <c r="A7" s="90" t="s">
        <v>84</v>
      </c>
      <c r="B7" s="96" t="s">
        <v>31</v>
      </c>
      <c r="C7" s="8">
        <v>13.05</v>
      </c>
      <c r="D7" s="7">
        <f>IF(C7&gt;0,(POWER(0.787663472,C7)*1102.006321),0)</f>
        <v>48.91367481664492</v>
      </c>
      <c r="E7" s="8">
        <v>270</v>
      </c>
      <c r="F7" s="7">
        <f>IF(E7&gt;0,(POWER(1.005563299,E7)*18.65330489),0)</f>
        <v>83.42526563126303</v>
      </c>
      <c r="G7" s="8">
        <v>19.41</v>
      </c>
      <c r="H7" s="7">
        <f>IF(G7&gt;0,(POWER(1.03199713,G7)*40.072906327),0)</f>
        <v>73.8499699041067</v>
      </c>
      <c r="I7" s="86">
        <v>0.1798611111111111</v>
      </c>
      <c r="J7" s="7">
        <f>IF(I7&gt;0,(POWER(0.985378122,(HOUR(I7)*60+MINUTE(I7)))*2275.927257),0)</f>
        <v>50.15491596703293</v>
      </c>
      <c r="K7" s="9">
        <f>SUM(D7,F7,H7,J7)</f>
        <v>256.3438263190476</v>
      </c>
      <c r="L7" s="37">
        <v>4</v>
      </c>
    </row>
    <row r="8" spans="1:12" ht="12.75">
      <c r="A8" s="90"/>
      <c r="B8" s="96"/>
      <c r="C8" s="8"/>
      <c r="D8" s="7">
        <f aca="true" t="shared" si="0" ref="D8:D36">IF(C8&gt;0,(POWER(0.787663472,C8)*1102.006321),0)</f>
        <v>0</v>
      </c>
      <c r="E8" s="8"/>
      <c r="F8" s="7">
        <f aca="true" t="shared" si="1" ref="F8:F36">IF(E8&gt;0,(POWER(1.005563299,E8)*18.65330489),0)</f>
        <v>0</v>
      </c>
      <c r="G8" s="8"/>
      <c r="H8" s="7">
        <f aca="true" t="shared" si="2" ref="H8:H36">IF(G8&gt;0,(POWER(1.03199713,G8)*40.072906327),0)</f>
        <v>0</v>
      </c>
      <c r="I8" s="86"/>
      <c r="J8" s="7">
        <f aca="true" t="shared" si="3" ref="J8:J36">IF(I8&gt;0,(POWER(0.985378122,(HOUR(I8)*60+MINUTE(I8)))*2275.927257),0)</f>
        <v>0</v>
      </c>
      <c r="K8" s="9">
        <f aca="true" t="shared" si="4" ref="K8:K36">SUM(D8,F8,H8,J8)</f>
        <v>0</v>
      </c>
      <c r="L8" s="37"/>
    </row>
    <row r="9" spans="1:12" ht="12.75">
      <c r="A9" s="90"/>
      <c r="B9" s="96"/>
      <c r="C9" s="8"/>
      <c r="D9" s="7">
        <f t="shared" si="0"/>
        <v>0</v>
      </c>
      <c r="E9" s="8"/>
      <c r="F9" s="7">
        <f t="shared" si="1"/>
        <v>0</v>
      </c>
      <c r="G9" s="8"/>
      <c r="H9" s="7">
        <f t="shared" si="2"/>
        <v>0</v>
      </c>
      <c r="I9" s="86"/>
      <c r="J9" s="7">
        <f t="shared" si="3"/>
        <v>0</v>
      </c>
      <c r="K9" s="9">
        <f t="shared" si="4"/>
        <v>0</v>
      </c>
      <c r="L9" s="37"/>
    </row>
    <row r="10" spans="1:12" ht="12.75">
      <c r="A10" s="90"/>
      <c r="B10" s="96"/>
      <c r="C10" s="8"/>
      <c r="D10" s="7">
        <f t="shared" si="0"/>
        <v>0</v>
      </c>
      <c r="E10" s="8"/>
      <c r="F10" s="7">
        <f t="shared" si="1"/>
        <v>0</v>
      </c>
      <c r="G10" s="8"/>
      <c r="H10" s="7">
        <f t="shared" si="2"/>
        <v>0</v>
      </c>
      <c r="I10" s="86"/>
      <c r="J10" s="7">
        <f t="shared" si="3"/>
        <v>0</v>
      </c>
      <c r="K10" s="9">
        <f t="shared" si="4"/>
        <v>0</v>
      </c>
      <c r="L10" s="37"/>
    </row>
    <row r="11" spans="1:12" ht="12.75">
      <c r="A11" s="90"/>
      <c r="B11" s="96"/>
      <c r="C11" s="8"/>
      <c r="D11" s="7">
        <f t="shared" si="0"/>
        <v>0</v>
      </c>
      <c r="E11" s="8"/>
      <c r="F11" s="7">
        <f t="shared" si="1"/>
        <v>0</v>
      </c>
      <c r="G11" s="8"/>
      <c r="H11" s="7">
        <f t="shared" si="2"/>
        <v>0</v>
      </c>
      <c r="I11" s="86"/>
      <c r="J11" s="7">
        <f t="shared" si="3"/>
        <v>0</v>
      </c>
      <c r="K11" s="9">
        <f t="shared" si="4"/>
        <v>0</v>
      </c>
      <c r="L11" s="37"/>
    </row>
    <row r="12" spans="1:12" ht="12.75">
      <c r="A12" s="90"/>
      <c r="B12" s="96"/>
      <c r="C12" s="8"/>
      <c r="D12" s="7">
        <f t="shared" si="0"/>
        <v>0</v>
      </c>
      <c r="E12" s="8"/>
      <c r="F12" s="7">
        <f t="shared" si="1"/>
        <v>0</v>
      </c>
      <c r="G12" s="8"/>
      <c r="H12" s="7">
        <f t="shared" si="2"/>
        <v>0</v>
      </c>
      <c r="I12" s="86"/>
      <c r="J12" s="7">
        <f t="shared" si="3"/>
        <v>0</v>
      </c>
      <c r="K12" s="9">
        <f t="shared" si="4"/>
        <v>0</v>
      </c>
      <c r="L12" s="37"/>
    </row>
    <row r="13" spans="1:12" ht="12.75">
      <c r="A13" s="90"/>
      <c r="B13" s="96"/>
      <c r="C13" s="8"/>
      <c r="D13" s="7">
        <f t="shared" si="0"/>
        <v>0</v>
      </c>
      <c r="E13" s="8"/>
      <c r="F13" s="7">
        <f t="shared" si="1"/>
        <v>0</v>
      </c>
      <c r="G13" s="8"/>
      <c r="H13" s="7">
        <f t="shared" si="2"/>
        <v>0</v>
      </c>
      <c r="I13" s="86"/>
      <c r="J13" s="7">
        <f t="shared" si="3"/>
        <v>0</v>
      </c>
      <c r="K13" s="9">
        <f t="shared" si="4"/>
        <v>0</v>
      </c>
      <c r="L13" s="37"/>
    </row>
    <row r="14" spans="1:12" ht="12.75">
      <c r="A14" s="90"/>
      <c r="B14" s="96"/>
      <c r="C14" s="8"/>
      <c r="D14" s="7">
        <f t="shared" si="0"/>
        <v>0</v>
      </c>
      <c r="E14" s="8"/>
      <c r="F14" s="7">
        <f t="shared" si="1"/>
        <v>0</v>
      </c>
      <c r="G14" s="8"/>
      <c r="H14" s="7">
        <f t="shared" si="2"/>
        <v>0</v>
      </c>
      <c r="I14" s="86"/>
      <c r="J14" s="7">
        <f t="shared" si="3"/>
        <v>0</v>
      </c>
      <c r="K14" s="9">
        <f t="shared" si="4"/>
        <v>0</v>
      </c>
      <c r="L14" s="37"/>
    </row>
    <row r="15" spans="1:12" ht="12.75">
      <c r="A15" s="90"/>
      <c r="B15" s="96"/>
      <c r="C15" s="8"/>
      <c r="D15" s="7">
        <f t="shared" si="0"/>
        <v>0</v>
      </c>
      <c r="E15" s="8"/>
      <c r="F15" s="7">
        <f t="shared" si="1"/>
        <v>0</v>
      </c>
      <c r="G15" s="8"/>
      <c r="H15" s="7">
        <f t="shared" si="2"/>
        <v>0</v>
      </c>
      <c r="I15" s="86"/>
      <c r="J15" s="7">
        <f t="shared" si="3"/>
        <v>0</v>
      </c>
      <c r="K15" s="9">
        <f t="shared" si="4"/>
        <v>0</v>
      </c>
      <c r="L15" s="37"/>
    </row>
    <row r="16" spans="1:12" ht="12.75">
      <c r="A16" s="90"/>
      <c r="B16" s="96"/>
      <c r="C16" s="8"/>
      <c r="D16" s="7">
        <f t="shared" si="0"/>
        <v>0</v>
      </c>
      <c r="E16" s="8"/>
      <c r="F16" s="7">
        <f t="shared" si="1"/>
        <v>0</v>
      </c>
      <c r="G16" s="8"/>
      <c r="H16" s="7">
        <f t="shared" si="2"/>
        <v>0</v>
      </c>
      <c r="I16" s="86"/>
      <c r="J16" s="7">
        <f t="shared" si="3"/>
        <v>0</v>
      </c>
      <c r="K16" s="9">
        <f t="shared" si="4"/>
        <v>0</v>
      </c>
      <c r="L16" s="37"/>
    </row>
    <row r="17" spans="1:12" ht="12.75">
      <c r="A17" s="90"/>
      <c r="B17" s="96"/>
      <c r="C17" s="8"/>
      <c r="D17" s="7">
        <f t="shared" si="0"/>
        <v>0</v>
      </c>
      <c r="E17" s="8"/>
      <c r="F17" s="7">
        <f t="shared" si="1"/>
        <v>0</v>
      </c>
      <c r="G17" s="8"/>
      <c r="H17" s="7">
        <f t="shared" si="2"/>
        <v>0</v>
      </c>
      <c r="I17" s="86"/>
      <c r="J17" s="7">
        <f t="shared" si="3"/>
        <v>0</v>
      </c>
      <c r="K17" s="9">
        <f t="shared" si="4"/>
        <v>0</v>
      </c>
      <c r="L17" s="37"/>
    </row>
    <row r="18" spans="1:12" ht="12.75">
      <c r="A18" s="90"/>
      <c r="B18" s="96"/>
      <c r="C18" s="8"/>
      <c r="D18" s="7">
        <f t="shared" si="0"/>
        <v>0</v>
      </c>
      <c r="E18" s="8"/>
      <c r="F18" s="7">
        <f t="shared" si="1"/>
        <v>0</v>
      </c>
      <c r="G18" s="8"/>
      <c r="H18" s="7">
        <f t="shared" si="2"/>
        <v>0</v>
      </c>
      <c r="I18" s="86"/>
      <c r="J18" s="7">
        <f t="shared" si="3"/>
        <v>0</v>
      </c>
      <c r="K18" s="9">
        <f t="shared" si="4"/>
        <v>0</v>
      </c>
      <c r="L18" s="37"/>
    </row>
    <row r="19" spans="1:12" ht="12.75">
      <c r="A19" s="90"/>
      <c r="B19" s="96"/>
      <c r="C19" s="8"/>
      <c r="D19" s="7">
        <f t="shared" si="0"/>
        <v>0</v>
      </c>
      <c r="E19" s="8"/>
      <c r="F19" s="7">
        <f t="shared" si="1"/>
        <v>0</v>
      </c>
      <c r="G19" s="8"/>
      <c r="H19" s="7">
        <f t="shared" si="2"/>
        <v>0</v>
      </c>
      <c r="I19" s="86"/>
      <c r="J19" s="7">
        <f t="shared" si="3"/>
        <v>0</v>
      </c>
      <c r="K19" s="9">
        <f t="shared" si="4"/>
        <v>0</v>
      </c>
      <c r="L19" s="37"/>
    </row>
    <row r="20" spans="1:12" ht="12.75">
      <c r="A20" s="90"/>
      <c r="B20" s="96"/>
      <c r="C20" s="8"/>
      <c r="D20" s="7">
        <f t="shared" si="0"/>
        <v>0</v>
      </c>
      <c r="E20" s="8"/>
      <c r="F20" s="7">
        <f t="shared" si="1"/>
        <v>0</v>
      </c>
      <c r="G20" s="8"/>
      <c r="H20" s="7">
        <f t="shared" si="2"/>
        <v>0</v>
      </c>
      <c r="I20" s="86"/>
      <c r="J20" s="7">
        <f t="shared" si="3"/>
        <v>0</v>
      </c>
      <c r="K20" s="9">
        <f t="shared" si="4"/>
        <v>0</v>
      </c>
      <c r="L20" s="37"/>
    </row>
    <row r="21" spans="1:12" ht="12.75">
      <c r="A21" s="90"/>
      <c r="B21" s="96"/>
      <c r="C21" s="8"/>
      <c r="D21" s="7">
        <f t="shared" si="0"/>
        <v>0</v>
      </c>
      <c r="E21" s="8"/>
      <c r="F21" s="7">
        <f t="shared" si="1"/>
        <v>0</v>
      </c>
      <c r="G21" s="8"/>
      <c r="H21" s="7">
        <f t="shared" si="2"/>
        <v>0</v>
      </c>
      <c r="I21" s="86"/>
      <c r="J21" s="7">
        <f t="shared" si="3"/>
        <v>0</v>
      </c>
      <c r="K21" s="9">
        <f t="shared" si="4"/>
        <v>0</v>
      </c>
      <c r="L21" s="37"/>
    </row>
    <row r="22" spans="1:12" ht="12.75">
      <c r="A22" s="90"/>
      <c r="B22" s="96"/>
      <c r="C22" s="8"/>
      <c r="D22" s="7">
        <f t="shared" si="0"/>
        <v>0</v>
      </c>
      <c r="E22" s="8"/>
      <c r="F22" s="7">
        <f t="shared" si="1"/>
        <v>0</v>
      </c>
      <c r="G22" s="8"/>
      <c r="H22" s="7">
        <f t="shared" si="2"/>
        <v>0</v>
      </c>
      <c r="I22" s="86"/>
      <c r="J22" s="7">
        <f t="shared" si="3"/>
        <v>0</v>
      </c>
      <c r="K22" s="9">
        <f t="shared" si="4"/>
        <v>0</v>
      </c>
      <c r="L22" s="37"/>
    </row>
    <row r="23" spans="1:12" ht="12.75">
      <c r="A23" s="90"/>
      <c r="B23" s="96"/>
      <c r="C23" s="8"/>
      <c r="D23" s="7">
        <f t="shared" si="0"/>
        <v>0</v>
      </c>
      <c r="E23" s="8"/>
      <c r="F23" s="7">
        <f t="shared" si="1"/>
        <v>0</v>
      </c>
      <c r="G23" s="8"/>
      <c r="H23" s="7">
        <f t="shared" si="2"/>
        <v>0</v>
      </c>
      <c r="I23" s="86"/>
      <c r="J23" s="7">
        <f t="shared" si="3"/>
        <v>0</v>
      </c>
      <c r="K23" s="9">
        <f t="shared" si="4"/>
        <v>0</v>
      </c>
      <c r="L23" s="37"/>
    </row>
    <row r="24" spans="1:12" ht="12.75">
      <c r="A24" s="90"/>
      <c r="B24" s="96"/>
      <c r="C24" s="8"/>
      <c r="D24" s="7">
        <f t="shared" si="0"/>
        <v>0</v>
      </c>
      <c r="E24" s="8"/>
      <c r="F24" s="7">
        <f t="shared" si="1"/>
        <v>0</v>
      </c>
      <c r="G24" s="8"/>
      <c r="H24" s="7">
        <f t="shared" si="2"/>
        <v>0</v>
      </c>
      <c r="I24" s="86"/>
      <c r="J24" s="7">
        <f t="shared" si="3"/>
        <v>0</v>
      </c>
      <c r="K24" s="9">
        <f t="shared" si="4"/>
        <v>0</v>
      </c>
      <c r="L24" s="37"/>
    </row>
    <row r="25" spans="1:12" ht="12.75">
      <c r="A25" s="90"/>
      <c r="B25" s="96"/>
      <c r="C25" s="8"/>
      <c r="D25" s="7">
        <f t="shared" si="0"/>
        <v>0</v>
      </c>
      <c r="E25" s="8"/>
      <c r="F25" s="7">
        <f t="shared" si="1"/>
        <v>0</v>
      </c>
      <c r="G25" s="8"/>
      <c r="H25" s="7">
        <f t="shared" si="2"/>
        <v>0</v>
      </c>
      <c r="I25" s="86"/>
      <c r="J25" s="7">
        <f t="shared" si="3"/>
        <v>0</v>
      </c>
      <c r="K25" s="9">
        <f t="shared" si="4"/>
        <v>0</v>
      </c>
      <c r="L25" s="37"/>
    </row>
    <row r="26" spans="1:12" ht="12.75">
      <c r="A26" s="90"/>
      <c r="B26" s="96"/>
      <c r="C26" s="8"/>
      <c r="D26" s="7">
        <f t="shared" si="0"/>
        <v>0</v>
      </c>
      <c r="E26" s="8"/>
      <c r="F26" s="7">
        <f t="shared" si="1"/>
        <v>0</v>
      </c>
      <c r="G26" s="8"/>
      <c r="H26" s="7">
        <f t="shared" si="2"/>
        <v>0</v>
      </c>
      <c r="I26" s="86"/>
      <c r="J26" s="7">
        <f t="shared" si="3"/>
        <v>0</v>
      </c>
      <c r="K26" s="9">
        <f t="shared" si="4"/>
        <v>0</v>
      </c>
      <c r="L26" s="37"/>
    </row>
    <row r="27" spans="1:12" ht="12.75">
      <c r="A27" s="90"/>
      <c r="B27" s="96"/>
      <c r="C27" s="8"/>
      <c r="D27" s="7">
        <f t="shared" si="0"/>
        <v>0</v>
      </c>
      <c r="E27" s="8"/>
      <c r="F27" s="7">
        <f t="shared" si="1"/>
        <v>0</v>
      </c>
      <c r="G27" s="8"/>
      <c r="H27" s="7">
        <f t="shared" si="2"/>
        <v>0</v>
      </c>
      <c r="I27" s="86"/>
      <c r="J27" s="7">
        <f t="shared" si="3"/>
        <v>0</v>
      </c>
      <c r="K27" s="9">
        <f t="shared" si="4"/>
        <v>0</v>
      </c>
      <c r="L27" s="37"/>
    </row>
    <row r="28" spans="1:12" ht="12.75">
      <c r="A28" s="90"/>
      <c r="B28" s="96"/>
      <c r="C28" s="8"/>
      <c r="D28" s="7">
        <f t="shared" si="0"/>
        <v>0</v>
      </c>
      <c r="E28" s="8"/>
      <c r="F28" s="7">
        <f t="shared" si="1"/>
        <v>0</v>
      </c>
      <c r="G28" s="8"/>
      <c r="H28" s="7">
        <f t="shared" si="2"/>
        <v>0</v>
      </c>
      <c r="I28" s="86"/>
      <c r="J28" s="7">
        <f t="shared" si="3"/>
        <v>0</v>
      </c>
      <c r="K28" s="9">
        <f t="shared" si="4"/>
        <v>0</v>
      </c>
      <c r="L28" s="37"/>
    </row>
    <row r="29" spans="1:12" ht="12.75">
      <c r="A29" s="90"/>
      <c r="B29" s="96"/>
      <c r="C29" s="8"/>
      <c r="D29" s="7">
        <f t="shared" si="0"/>
        <v>0</v>
      </c>
      <c r="E29" s="8"/>
      <c r="F29" s="7">
        <f t="shared" si="1"/>
        <v>0</v>
      </c>
      <c r="G29" s="8"/>
      <c r="H29" s="7">
        <f t="shared" si="2"/>
        <v>0</v>
      </c>
      <c r="I29" s="86"/>
      <c r="J29" s="7">
        <f t="shared" si="3"/>
        <v>0</v>
      </c>
      <c r="K29" s="9">
        <f t="shared" si="4"/>
        <v>0</v>
      </c>
      <c r="L29" s="37"/>
    </row>
    <row r="30" spans="1:12" ht="12.75">
      <c r="A30" s="90"/>
      <c r="B30" s="96"/>
      <c r="C30" s="8"/>
      <c r="D30" s="7">
        <f t="shared" si="0"/>
        <v>0</v>
      </c>
      <c r="E30" s="8"/>
      <c r="F30" s="7">
        <f t="shared" si="1"/>
        <v>0</v>
      </c>
      <c r="G30" s="8"/>
      <c r="H30" s="7">
        <f t="shared" si="2"/>
        <v>0</v>
      </c>
      <c r="I30" s="86"/>
      <c r="J30" s="7">
        <f t="shared" si="3"/>
        <v>0</v>
      </c>
      <c r="K30" s="9">
        <f t="shared" si="4"/>
        <v>0</v>
      </c>
      <c r="L30" s="37"/>
    </row>
    <row r="31" spans="1:12" ht="12.75">
      <c r="A31" s="90"/>
      <c r="B31" s="96"/>
      <c r="C31" s="8"/>
      <c r="D31" s="7">
        <f t="shared" si="0"/>
        <v>0</v>
      </c>
      <c r="E31" s="8"/>
      <c r="F31" s="7">
        <f t="shared" si="1"/>
        <v>0</v>
      </c>
      <c r="G31" s="8"/>
      <c r="H31" s="7">
        <f t="shared" si="2"/>
        <v>0</v>
      </c>
      <c r="I31" s="86"/>
      <c r="J31" s="7">
        <f t="shared" si="3"/>
        <v>0</v>
      </c>
      <c r="K31" s="9">
        <f t="shared" si="4"/>
        <v>0</v>
      </c>
      <c r="L31" s="37"/>
    </row>
    <row r="32" spans="1:12" ht="12.75">
      <c r="A32" s="90"/>
      <c r="B32" s="96"/>
      <c r="C32" s="8"/>
      <c r="D32" s="7">
        <f t="shared" si="0"/>
        <v>0</v>
      </c>
      <c r="E32" s="8"/>
      <c r="F32" s="7">
        <f t="shared" si="1"/>
        <v>0</v>
      </c>
      <c r="G32" s="8"/>
      <c r="H32" s="7">
        <f t="shared" si="2"/>
        <v>0</v>
      </c>
      <c r="I32" s="86"/>
      <c r="J32" s="7">
        <f t="shared" si="3"/>
        <v>0</v>
      </c>
      <c r="K32" s="9">
        <f t="shared" si="4"/>
        <v>0</v>
      </c>
      <c r="L32" s="37"/>
    </row>
    <row r="33" spans="1:12" ht="12.75">
      <c r="A33" s="90"/>
      <c r="B33" s="96"/>
      <c r="C33" s="8"/>
      <c r="D33" s="7">
        <f t="shared" si="0"/>
        <v>0</v>
      </c>
      <c r="E33" s="8"/>
      <c r="F33" s="7">
        <f t="shared" si="1"/>
        <v>0</v>
      </c>
      <c r="G33" s="8"/>
      <c r="H33" s="7">
        <f t="shared" si="2"/>
        <v>0</v>
      </c>
      <c r="I33" s="86"/>
      <c r="J33" s="7">
        <f t="shared" si="3"/>
        <v>0</v>
      </c>
      <c r="K33" s="9">
        <f t="shared" si="4"/>
        <v>0</v>
      </c>
      <c r="L33" s="37"/>
    </row>
    <row r="34" spans="1:12" ht="12.75">
      <c r="A34" s="90"/>
      <c r="B34" s="96"/>
      <c r="C34" s="8"/>
      <c r="D34" s="7">
        <f t="shared" si="0"/>
        <v>0</v>
      </c>
      <c r="E34" s="8"/>
      <c r="F34" s="7">
        <f t="shared" si="1"/>
        <v>0</v>
      </c>
      <c r="G34" s="8"/>
      <c r="H34" s="7">
        <f t="shared" si="2"/>
        <v>0</v>
      </c>
      <c r="I34" s="86"/>
      <c r="J34" s="7">
        <f t="shared" si="3"/>
        <v>0</v>
      </c>
      <c r="K34" s="9">
        <f t="shared" si="4"/>
        <v>0</v>
      </c>
      <c r="L34" s="37"/>
    </row>
    <row r="35" spans="1:12" ht="12.75">
      <c r="A35" s="90"/>
      <c r="B35" s="96"/>
      <c r="C35" s="8"/>
      <c r="D35" s="7">
        <f t="shared" si="0"/>
        <v>0</v>
      </c>
      <c r="E35" s="8"/>
      <c r="F35" s="7">
        <f t="shared" si="1"/>
        <v>0</v>
      </c>
      <c r="G35" s="8"/>
      <c r="H35" s="7">
        <f t="shared" si="2"/>
        <v>0</v>
      </c>
      <c r="I35" s="86"/>
      <c r="J35" s="7">
        <f t="shared" si="3"/>
        <v>0</v>
      </c>
      <c r="K35" s="9">
        <f t="shared" si="4"/>
        <v>0</v>
      </c>
      <c r="L35" s="37"/>
    </row>
    <row r="36" spans="1:12" ht="13.5" thickBot="1">
      <c r="A36" s="91"/>
      <c r="B36" s="97"/>
      <c r="C36" s="84"/>
      <c r="D36" s="87">
        <f t="shared" si="0"/>
        <v>0</v>
      </c>
      <c r="E36" s="84"/>
      <c r="F36" s="87">
        <f t="shared" si="1"/>
        <v>0</v>
      </c>
      <c r="G36" s="84"/>
      <c r="H36" s="87">
        <f t="shared" si="2"/>
        <v>0</v>
      </c>
      <c r="I36" s="88"/>
      <c r="J36" s="87">
        <f t="shared" si="3"/>
        <v>0</v>
      </c>
      <c r="K36" s="85">
        <f t="shared" si="4"/>
        <v>0</v>
      </c>
      <c r="L36" s="4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</sheetData>
  <sheetProtection/>
  <mergeCells count="5"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PageLayoutView="0" workbookViewId="0" topLeftCell="A1">
      <selection activeCell="I14" sqref="I14"/>
    </sheetView>
  </sheetViews>
  <sheetFormatPr defaultColWidth="9.140625" defaultRowHeight="12.75"/>
  <cols>
    <col min="1" max="1" width="23.140625" style="0" bestFit="1" customWidth="1"/>
    <col min="2" max="2" width="7.8515625" style="4" customWidth="1"/>
    <col min="3" max="12" width="8.28125" style="0" customWidth="1"/>
  </cols>
  <sheetData>
    <row r="1" spans="1:12" ht="20.25">
      <c r="A1" s="21"/>
      <c r="B1" s="67"/>
      <c r="C1" s="166" t="s">
        <v>19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 customHeight="1">
      <c r="A2" s="22"/>
      <c r="B2" s="156" t="s">
        <v>20</v>
      </c>
      <c r="C2" s="172" t="s">
        <v>12</v>
      </c>
      <c r="D2" s="172"/>
      <c r="E2" s="172" t="s">
        <v>1</v>
      </c>
      <c r="F2" s="172"/>
      <c r="G2" s="172" t="s">
        <v>13</v>
      </c>
      <c r="H2" s="172"/>
      <c r="I2" s="172" t="s">
        <v>14</v>
      </c>
      <c r="J2" s="172"/>
      <c r="K2" s="65"/>
      <c r="L2" s="66"/>
    </row>
    <row r="3" spans="1:12" s="1" customFormat="1" ht="13.5" thickBot="1">
      <c r="A3" s="68"/>
      <c r="B3" s="159"/>
      <c r="C3" s="72" t="s">
        <v>3</v>
      </c>
      <c r="D3" s="72" t="s">
        <v>0</v>
      </c>
      <c r="E3" s="72" t="s">
        <v>3</v>
      </c>
      <c r="F3" s="72" t="s">
        <v>0</v>
      </c>
      <c r="G3" s="72" t="s">
        <v>3</v>
      </c>
      <c r="H3" s="72" t="s">
        <v>0</v>
      </c>
      <c r="I3" s="72" t="s">
        <v>3</v>
      </c>
      <c r="J3" s="72" t="s">
        <v>0</v>
      </c>
      <c r="K3" s="61" t="s">
        <v>10</v>
      </c>
      <c r="L3" s="71" t="s">
        <v>11</v>
      </c>
    </row>
    <row r="4" spans="1:12" ht="12.75">
      <c r="A4" s="89" t="s">
        <v>69</v>
      </c>
      <c r="B4" s="95" t="s">
        <v>31</v>
      </c>
      <c r="C4" s="73">
        <v>9.11</v>
      </c>
      <c r="D4" s="74">
        <f aca="true" t="shared" si="0" ref="D4:D10">IF(C4&gt;0,(POWER(0.780639278,C4)*1260.883906),0)</f>
        <v>132.09860676691363</v>
      </c>
      <c r="E4" s="73">
        <v>419</v>
      </c>
      <c r="F4" s="74">
        <f aca="true" t="shared" si="1" ref="F4:F10">IF(E4&gt;0,(POWER(1.0047047,E4)*19.53408587),0)</f>
        <v>139.60368832333324</v>
      </c>
      <c r="G4" s="73">
        <v>42.44</v>
      </c>
      <c r="H4" s="74">
        <f aca="true" t="shared" si="2" ref="H4:H10">IF(G4&gt;0,(POWER(1.03066682,G4)*42.68631766),0)</f>
        <v>153.82578412415168</v>
      </c>
      <c r="I4" s="75">
        <v>0.15208333333333332</v>
      </c>
      <c r="J4" s="74">
        <f aca="true" t="shared" si="3" ref="J4:J10">IF(I4&gt;0,(POWER(0.993133091,(HOUR(I4)*60+MINUTE(I4)))*397.7496378),0)</f>
        <v>87.9512351013815</v>
      </c>
      <c r="K4" s="76">
        <f aca="true" t="shared" si="4" ref="K4:K10">SUM(D4,F4,H4,J4)</f>
        <v>513.47931431578</v>
      </c>
      <c r="L4" s="46">
        <v>1</v>
      </c>
    </row>
    <row r="5" spans="1:12" ht="12.75">
      <c r="A5" s="90" t="s">
        <v>43</v>
      </c>
      <c r="B5" s="96" t="s">
        <v>35</v>
      </c>
      <c r="C5" s="10">
        <v>9.35</v>
      </c>
      <c r="D5" s="11">
        <f t="shared" si="0"/>
        <v>124.47620321439844</v>
      </c>
      <c r="E5" s="10">
        <v>396</v>
      </c>
      <c r="F5" s="11">
        <f t="shared" si="1"/>
        <v>125.3178435512678</v>
      </c>
      <c r="G5" s="10">
        <v>41.85</v>
      </c>
      <c r="H5" s="11">
        <f t="shared" si="2"/>
        <v>151.1086562009473</v>
      </c>
      <c r="I5" s="58">
        <v>0.1388888888888889</v>
      </c>
      <c r="J5" s="11">
        <f t="shared" si="3"/>
        <v>100.25368402256996</v>
      </c>
      <c r="K5" s="12">
        <f t="shared" si="4"/>
        <v>501.1563869891835</v>
      </c>
      <c r="L5" s="47">
        <v>2</v>
      </c>
    </row>
    <row r="6" spans="1:12" ht="12.75">
      <c r="A6" s="90" t="s">
        <v>65</v>
      </c>
      <c r="B6" s="96" t="s">
        <v>32</v>
      </c>
      <c r="C6" s="10">
        <v>9.48</v>
      </c>
      <c r="D6" s="11">
        <f t="shared" si="0"/>
        <v>120.532699924097</v>
      </c>
      <c r="E6" s="10">
        <v>375</v>
      </c>
      <c r="F6" s="11">
        <f t="shared" si="1"/>
        <v>113.55487964206962</v>
      </c>
      <c r="G6" s="10">
        <v>35.34</v>
      </c>
      <c r="H6" s="11">
        <f t="shared" si="2"/>
        <v>124.13356900159754</v>
      </c>
      <c r="I6" s="58">
        <v>0.14097222222222222</v>
      </c>
      <c r="J6" s="11">
        <f t="shared" si="3"/>
        <v>98.20253500335596</v>
      </c>
      <c r="K6" s="12">
        <f t="shared" si="4"/>
        <v>456.42368357112014</v>
      </c>
      <c r="L6" s="47">
        <v>3</v>
      </c>
    </row>
    <row r="7" spans="1:12" ht="12.75">
      <c r="A7" s="90" t="s">
        <v>57</v>
      </c>
      <c r="B7" s="96" t="s">
        <v>33</v>
      </c>
      <c r="C7" s="10">
        <v>9.92</v>
      </c>
      <c r="D7" s="11">
        <f t="shared" si="0"/>
        <v>108.08938863633637</v>
      </c>
      <c r="E7" s="10">
        <v>340</v>
      </c>
      <c r="F7" s="11">
        <f t="shared" si="1"/>
        <v>96.35197367090846</v>
      </c>
      <c r="G7" s="10">
        <v>24.96</v>
      </c>
      <c r="H7" s="11">
        <f t="shared" si="2"/>
        <v>90.72382215650133</v>
      </c>
      <c r="I7" s="58">
        <v>0.1388888888888889</v>
      </c>
      <c r="J7" s="11">
        <f t="shared" si="3"/>
        <v>100.25368402256996</v>
      </c>
      <c r="K7" s="12">
        <f t="shared" si="4"/>
        <v>395.4188684863161</v>
      </c>
      <c r="L7" s="144">
        <v>4</v>
      </c>
    </row>
    <row r="8" spans="1:12" ht="12.75">
      <c r="A8" s="90" t="s">
        <v>71</v>
      </c>
      <c r="B8" s="96" t="s">
        <v>31</v>
      </c>
      <c r="C8" s="10">
        <v>10.86</v>
      </c>
      <c r="D8" s="11">
        <f t="shared" si="0"/>
        <v>85.64192797507356</v>
      </c>
      <c r="E8" s="10">
        <v>322</v>
      </c>
      <c r="F8" s="11">
        <f t="shared" si="1"/>
        <v>88.54597106821184</v>
      </c>
      <c r="G8" s="10">
        <v>22.73</v>
      </c>
      <c r="H8" s="11">
        <f t="shared" si="2"/>
        <v>84.81399893042364</v>
      </c>
      <c r="I8" s="58">
        <v>0.16319444444444445</v>
      </c>
      <c r="J8" s="11">
        <f t="shared" si="3"/>
        <v>78.77006184813997</v>
      </c>
      <c r="K8" s="12">
        <f t="shared" si="4"/>
        <v>337.771959821849</v>
      </c>
      <c r="L8" s="47">
        <v>5</v>
      </c>
    </row>
    <row r="9" spans="1:12" ht="12.75">
      <c r="A9" s="90" t="s">
        <v>66</v>
      </c>
      <c r="B9" s="96" t="s">
        <v>32</v>
      </c>
      <c r="C9" s="10">
        <v>10.65</v>
      </c>
      <c r="D9" s="11">
        <f t="shared" si="0"/>
        <v>90.21356634155256</v>
      </c>
      <c r="E9" s="10"/>
      <c r="F9" s="11">
        <f t="shared" si="1"/>
        <v>0</v>
      </c>
      <c r="G9" s="10">
        <v>30.2</v>
      </c>
      <c r="H9" s="11">
        <f t="shared" si="2"/>
        <v>106.28236385228946</v>
      </c>
      <c r="I9" s="58">
        <v>0.13958333333333334</v>
      </c>
      <c r="J9" s="11">
        <f t="shared" si="3"/>
        <v>99.56525109747221</v>
      </c>
      <c r="K9" s="12">
        <f t="shared" si="4"/>
        <v>296.06118129131426</v>
      </c>
      <c r="L9" s="47">
        <v>6</v>
      </c>
    </row>
    <row r="10" spans="1:12" ht="12.75">
      <c r="A10" s="90" t="s">
        <v>70</v>
      </c>
      <c r="B10" s="96" t="s">
        <v>31</v>
      </c>
      <c r="C10" s="10">
        <v>11.99</v>
      </c>
      <c r="D10" s="11">
        <f t="shared" si="0"/>
        <v>64.73741988484608</v>
      </c>
      <c r="E10" s="10">
        <v>239</v>
      </c>
      <c r="F10" s="11">
        <f t="shared" si="1"/>
        <v>59.976178758607006</v>
      </c>
      <c r="G10" s="10">
        <v>17.56</v>
      </c>
      <c r="H10" s="11">
        <f t="shared" si="2"/>
        <v>72.55142627365032</v>
      </c>
      <c r="I10" s="58">
        <v>0.15138888888888888</v>
      </c>
      <c r="J10" s="11">
        <f t="shared" si="3"/>
        <v>88.55936419641613</v>
      </c>
      <c r="K10" s="12">
        <f t="shared" si="4"/>
        <v>285.82438911351954</v>
      </c>
      <c r="L10" s="144">
        <v>7</v>
      </c>
    </row>
    <row r="11" spans="1:12" ht="12.75">
      <c r="A11" s="90"/>
      <c r="B11" s="96"/>
      <c r="C11" s="10"/>
      <c r="D11" s="11">
        <f aca="true" t="shared" si="5" ref="D11:D39">IF(C11&gt;0,(POWER(0.780639278,C11)*1260.883906),0)</f>
        <v>0</v>
      </c>
      <c r="E11" s="10"/>
      <c r="F11" s="11">
        <f aca="true" t="shared" si="6" ref="F11:F39">IF(E11&gt;0,(POWER(1.0047047,E11)*19.53408587),0)</f>
        <v>0</v>
      </c>
      <c r="G11" s="10"/>
      <c r="H11" s="11">
        <f aca="true" t="shared" si="7" ref="H11:H39">IF(G11&gt;0,(POWER(1.03066682,G11)*42.68631766),0)</f>
        <v>0</v>
      </c>
      <c r="I11" s="58"/>
      <c r="J11" s="11">
        <f aca="true" t="shared" si="8" ref="J11:J39">IF(I11&gt;0,(POWER(0.993133091,(HOUR(I11)*60+MINUTE(I11)))*397.7496378),0)</f>
        <v>0</v>
      </c>
      <c r="K11" s="12">
        <f aca="true" t="shared" si="9" ref="K11:K39">SUM(D11,F11,H11,J11)</f>
        <v>0</v>
      </c>
      <c r="L11" s="47"/>
    </row>
    <row r="12" spans="1:12" ht="12.75">
      <c r="A12" s="90"/>
      <c r="B12" s="96"/>
      <c r="C12" s="10"/>
      <c r="D12" s="11">
        <f t="shared" si="5"/>
        <v>0</v>
      </c>
      <c r="E12" s="10"/>
      <c r="F12" s="11">
        <f t="shared" si="6"/>
        <v>0</v>
      </c>
      <c r="G12" s="10"/>
      <c r="H12" s="11">
        <f t="shared" si="7"/>
        <v>0</v>
      </c>
      <c r="I12" s="58"/>
      <c r="J12" s="11">
        <f t="shared" si="8"/>
        <v>0</v>
      </c>
      <c r="K12" s="12">
        <f t="shared" si="9"/>
        <v>0</v>
      </c>
      <c r="L12" s="47"/>
    </row>
    <row r="13" spans="1:12" ht="12.75">
      <c r="A13" s="90"/>
      <c r="B13" s="96"/>
      <c r="C13" s="10"/>
      <c r="D13" s="11">
        <f t="shared" si="5"/>
        <v>0</v>
      </c>
      <c r="E13" s="10"/>
      <c r="F13" s="11">
        <f t="shared" si="6"/>
        <v>0</v>
      </c>
      <c r="G13" s="10"/>
      <c r="H13" s="11">
        <f t="shared" si="7"/>
        <v>0</v>
      </c>
      <c r="I13" s="58"/>
      <c r="J13" s="11">
        <f t="shared" si="8"/>
        <v>0</v>
      </c>
      <c r="K13" s="12">
        <f t="shared" si="9"/>
        <v>0</v>
      </c>
      <c r="L13" s="47"/>
    </row>
    <row r="14" spans="1:12" ht="12.75">
      <c r="A14" s="90"/>
      <c r="B14" s="96"/>
      <c r="C14" s="10"/>
      <c r="D14" s="11">
        <f t="shared" si="5"/>
        <v>0</v>
      </c>
      <c r="E14" s="10"/>
      <c r="F14" s="11">
        <f t="shared" si="6"/>
        <v>0</v>
      </c>
      <c r="G14" s="10"/>
      <c r="H14" s="11">
        <f t="shared" si="7"/>
        <v>0</v>
      </c>
      <c r="I14" s="58"/>
      <c r="J14" s="11">
        <f t="shared" si="8"/>
        <v>0</v>
      </c>
      <c r="K14" s="12">
        <f t="shared" si="9"/>
        <v>0</v>
      </c>
      <c r="L14" s="47"/>
    </row>
    <row r="15" spans="1:12" ht="12.75">
      <c r="A15" s="90"/>
      <c r="B15" s="96"/>
      <c r="C15" s="10"/>
      <c r="D15" s="11">
        <f t="shared" si="5"/>
        <v>0</v>
      </c>
      <c r="E15" s="10"/>
      <c r="F15" s="11">
        <f t="shared" si="6"/>
        <v>0</v>
      </c>
      <c r="G15" s="10"/>
      <c r="H15" s="11">
        <f t="shared" si="7"/>
        <v>0</v>
      </c>
      <c r="I15" s="58"/>
      <c r="J15" s="11">
        <f t="shared" si="8"/>
        <v>0</v>
      </c>
      <c r="K15" s="12">
        <f t="shared" si="9"/>
        <v>0</v>
      </c>
      <c r="L15" s="47"/>
    </row>
    <row r="16" spans="1:12" ht="12.75">
      <c r="A16" s="90"/>
      <c r="B16" s="96"/>
      <c r="C16" s="10"/>
      <c r="D16" s="11">
        <f t="shared" si="5"/>
        <v>0</v>
      </c>
      <c r="E16" s="10"/>
      <c r="F16" s="11">
        <f t="shared" si="6"/>
        <v>0</v>
      </c>
      <c r="G16" s="10"/>
      <c r="H16" s="11">
        <f t="shared" si="7"/>
        <v>0</v>
      </c>
      <c r="I16" s="58"/>
      <c r="J16" s="11">
        <f t="shared" si="8"/>
        <v>0</v>
      </c>
      <c r="K16" s="12">
        <f t="shared" si="9"/>
        <v>0</v>
      </c>
      <c r="L16" s="47"/>
    </row>
    <row r="17" spans="1:12" ht="12.75">
      <c r="A17" s="90"/>
      <c r="B17" s="96"/>
      <c r="C17" s="10"/>
      <c r="D17" s="11">
        <f t="shared" si="5"/>
        <v>0</v>
      </c>
      <c r="E17" s="10"/>
      <c r="F17" s="11">
        <f t="shared" si="6"/>
        <v>0</v>
      </c>
      <c r="G17" s="10"/>
      <c r="H17" s="11">
        <f t="shared" si="7"/>
        <v>0</v>
      </c>
      <c r="I17" s="58"/>
      <c r="J17" s="11">
        <f t="shared" si="8"/>
        <v>0</v>
      </c>
      <c r="K17" s="12">
        <f t="shared" si="9"/>
        <v>0</v>
      </c>
      <c r="L17" s="47"/>
    </row>
    <row r="18" spans="1:12" ht="12.75">
      <c r="A18" s="90"/>
      <c r="B18" s="96"/>
      <c r="C18" s="10"/>
      <c r="D18" s="11">
        <f t="shared" si="5"/>
        <v>0</v>
      </c>
      <c r="E18" s="10"/>
      <c r="F18" s="11">
        <f t="shared" si="6"/>
        <v>0</v>
      </c>
      <c r="G18" s="10"/>
      <c r="H18" s="11">
        <f t="shared" si="7"/>
        <v>0</v>
      </c>
      <c r="I18" s="58"/>
      <c r="J18" s="11">
        <f t="shared" si="8"/>
        <v>0</v>
      </c>
      <c r="K18" s="12">
        <f t="shared" si="9"/>
        <v>0</v>
      </c>
      <c r="L18" s="47"/>
    </row>
    <row r="19" spans="1:12" ht="12.75">
      <c r="A19" s="90"/>
      <c r="B19" s="96"/>
      <c r="C19" s="10"/>
      <c r="D19" s="11">
        <f t="shared" si="5"/>
        <v>0</v>
      </c>
      <c r="E19" s="10"/>
      <c r="F19" s="11">
        <f t="shared" si="6"/>
        <v>0</v>
      </c>
      <c r="G19" s="10"/>
      <c r="H19" s="11">
        <f t="shared" si="7"/>
        <v>0</v>
      </c>
      <c r="I19" s="58"/>
      <c r="J19" s="11">
        <f t="shared" si="8"/>
        <v>0</v>
      </c>
      <c r="K19" s="12">
        <f t="shared" si="9"/>
        <v>0</v>
      </c>
      <c r="L19" s="47"/>
    </row>
    <row r="20" spans="1:12" ht="12.75">
      <c r="A20" s="90"/>
      <c r="B20" s="96"/>
      <c r="C20" s="10"/>
      <c r="D20" s="11">
        <f t="shared" si="5"/>
        <v>0</v>
      </c>
      <c r="E20" s="10"/>
      <c r="F20" s="11">
        <f t="shared" si="6"/>
        <v>0</v>
      </c>
      <c r="G20" s="10"/>
      <c r="H20" s="11">
        <f t="shared" si="7"/>
        <v>0</v>
      </c>
      <c r="I20" s="58"/>
      <c r="J20" s="11">
        <f t="shared" si="8"/>
        <v>0</v>
      </c>
      <c r="K20" s="12">
        <f t="shared" si="9"/>
        <v>0</v>
      </c>
      <c r="L20" s="47"/>
    </row>
    <row r="21" spans="1:12" ht="12.75">
      <c r="A21" s="90"/>
      <c r="B21" s="96"/>
      <c r="C21" s="10"/>
      <c r="D21" s="11">
        <f t="shared" si="5"/>
        <v>0</v>
      </c>
      <c r="E21" s="10"/>
      <c r="F21" s="11">
        <f t="shared" si="6"/>
        <v>0</v>
      </c>
      <c r="G21" s="10"/>
      <c r="H21" s="11">
        <f t="shared" si="7"/>
        <v>0</v>
      </c>
      <c r="I21" s="58"/>
      <c r="J21" s="11">
        <f t="shared" si="8"/>
        <v>0</v>
      </c>
      <c r="K21" s="12">
        <f t="shared" si="9"/>
        <v>0</v>
      </c>
      <c r="L21" s="47"/>
    </row>
    <row r="22" spans="1:12" ht="12.75">
      <c r="A22" s="90"/>
      <c r="B22" s="96"/>
      <c r="C22" s="10"/>
      <c r="D22" s="11">
        <f t="shared" si="5"/>
        <v>0</v>
      </c>
      <c r="E22" s="10"/>
      <c r="F22" s="11">
        <f t="shared" si="6"/>
        <v>0</v>
      </c>
      <c r="G22" s="10"/>
      <c r="H22" s="11">
        <f t="shared" si="7"/>
        <v>0</v>
      </c>
      <c r="I22" s="58"/>
      <c r="J22" s="11">
        <f t="shared" si="8"/>
        <v>0</v>
      </c>
      <c r="K22" s="12">
        <f t="shared" si="9"/>
        <v>0</v>
      </c>
      <c r="L22" s="47"/>
    </row>
    <row r="23" spans="1:12" ht="12.75">
      <c r="A23" s="90"/>
      <c r="B23" s="96"/>
      <c r="C23" s="10"/>
      <c r="D23" s="11">
        <f t="shared" si="5"/>
        <v>0</v>
      </c>
      <c r="E23" s="10"/>
      <c r="F23" s="11">
        <f t="shared" si="6"/>
        <v>0</v>
      </c>
      <c r="G23" s="10"/>
      <c r="H23" s="11">
        <f t="shared" si="7"/>
        <v>0</v>
      </c>
      <c r="I23" s="58"/>
      <c r="J23" s="11">
        <f t="shared" si="8"/>
        <v>0</v>
      </c>
      <c r="K23" s="12">
        <f t="shared" si="9"/>
        <v>0</v>
      </c>
      <c r="L23" s="47"/>
    </row>
    <row r="24" spans="1:12" ht="12.75">
      <c r="A24" s="90"/>
      <c r="B24" s="96"/>
      <c r="C24" s="10"/>
      <c r="D24" s="11">
        <f t="shared" si="5"/>
        <v>0</v>
      </c>
      <c r="E24" s="10"/>
      <c r="F24" s="11">
        <f t="shared" si="6"/>
        <v>0</v>
      </c>
      <c r="G24" s="10"/>
      <c r="H24" s="11">
        <f t="shared" si="7"/>
        <v>0</v>
      </c>
      <c r="I24" s="58"/>
      <c r="J24" s="11">
        <f t="shared" si="8"/>
        <v>0</v>
      </c>
      <c r="K24" s="12">
        <f t="shared" si="9"/>
        <v>0</v>
      </c>
      <c r="L24" s="47"/>
    </row>
    <row r="25" spans="1:12" ht="12.75">
      <c r="A25" s="90"/>
      <c r="B25" s="96"/>
      <c r="C25" s="10"/>
      <c r="D25" s="11">
        <f t="shared" si="5"/>
        <v>0</v>
      </c>
      <c r="E25" s="10"/>
      <c r="F25" s="11">
        <f t="shared" si="6"/>
        <v>0</v>
      </c>
      <c r="G25" s="10"/>
      <c r="H25" s="11">
        <f t="shared" si="7"/>
        <v>0</v>
      </c>
      <c r="I25" s="58"/>
      <c r="J25" s="11">
        <f t="shared" si="8"/>
        <v>0</v>
      </c>
      <c r="K25" s="12">
        <f t="shared" si="9"/>
        <v>0</v>
      </c>
      <c r="L25" s="47"/>
    </row>
    <row r="26" spans="1:12" ht="12.75">
      <c r="A26" s="90"/>
      <c r="B26" s="96"/>
      <c r="C26" s="10"/>
      <c r="D26" s="11">
        <f t="shared" si="5"/>
        <v>0</v>
      </c>
      <c r="E26" s="10"/>
      <c r="F26" s="11">
        <f t="shared" si="6"/>
        <v>0</v>
      </c>
      <c r="G26" s="10"/>
      <c r="H26" s="11">
        <f t="shared" si="7"/>
        <v>0</v>
      </c>
      <c r="I26" s="58"/>
      <c r="J26" s="11">
        <f t="shared" si="8"/>
        <v>0</v>
      </c>
      <c r="K26" s="12">
        <f t="shared" si="9"/>
        <v>0</v>
      </c>
      <c r="L26" s="47"/>
    </row>
    <row r="27" spans="1:12" ht="12.75">
      <c r="A27" s="90"/>
      <c r="B27" s="96"/>
      <c r="C27" s="10"/>
      <c r="D27" s="11">
        <f t="shared" si="5"/>
        <v>0</v>
      </c>
      <c r="E27" s="10"/>
      <c r="F27" s="11">
        <f t="shared" si="6"/>
        <v>0</v>
      </c>
      <c r="G27" s="10"/>
      <c r="H27" s="11">
        <f t="shared" si="7"/>
        <v>0</v>
      </c>
      <c r="I27" s="58"/>
      <c r="J27" s="11">
        <f t="shared" si="8"/>
        <v>0</v>
      </c>
      <c r="K27" s="12">
        <f t="shared" si="9"/>
        <v>0</v>
      </c>
      <c r="L27" s="47"/>
    </row>
    <row r="28" spans="1:12" ht="12.75">
      <c r="A28" s="90"/>
      <c r="B28" s="96"/>
      <c r="C28" s="10"/>
      <c r="D28" s="11">
        <f t="shared" si="5"/>
        <v>0</v>
      </c>
      <c r="E28" s="10"/>
      <c r="F28" s="11">
        <f t="shared" si="6"/>
        <v>0</v>
      </c>
      <c r="G28" s="10"/>
      <c r="H28" s="11">
        <f t="shared" si="7"/>
        <v>0</v>
      </c>
      <c r="I28" s="58"/>
      <c r="J28" s="11">
        <f t="shared" si="8"/>
        <v>0</v>
      </c>
      <c r="K28" s="12">
        <f t="shared" si="9"/>
        <v>0</v>
      </c>
      <c r="L28" s="47"/>
    </row>
    <row r="29" spans="1:12" ht="12.75">
      <c r="A29" s="90"/>
      <c r="B29" s="96"/>
      <c r="C29" s="10"/>
      <c r="D29" s="11">
        <f t="shared" si="5"/>
        <v>0</v>
      </c>
      <c r="E29" s="10"/>
      <c r="F29" s="11">
        <f t="shared" si="6"/>
        <v>0</v>
      </c>
      <c r="G29" s="10"/>
      <c r="H29" s="11">
        <f t="shared" si="7"/>
        <v>0</v>
      </c>
      <c r="I29" s="58"/>
      <c r="J29" s="11">
        <f t="shared" si="8"/>
        <v>0</v>
      </c>
      <c r="K29" s="12">
        <f t="shared" si="9"/>
        <v>0</v>
      </c>
      <c r="L29" s="47"/>
    </row>
    <row r="30" spans="1:12" ht="12.75">
      <c r="A30" s="90"/>
      <c r="B30" s="96"/>
      <c r="C30" s="10"/>
      <c r="D30" s="11">
        <f t="shared" si="5"/>
        <v>0</v>
      </c>
      <c r="E30" s="10"/>
      <c r="F30" s="11">
        <f t="shared" si="6"/>
        <v>0</v>
      </c>
      <c r="G30" s="10"/>
      <c r="H30" s="11">
        <f t="shared" si="7"/>
        <v>0</v>
      </c>
      <c r="I30" s="58"/>
      <c r="J30" s="11">
        <f t="shared" si="8"/>
        <v>0</v>
      </c>
      <c r="K30" s="12">
        <f t="shared" si="9"/>
        <v>0</v>
      </c>
      <c r="L30" s="47"/>
    </row>
    <row r="31" spans="1:12" ht="12.75">
      <c r="A31" s="90"/>
      <c r="B31" s="96"/>
      <c r="C31" s="10"/>
      <c r="D31" s="11">
        <f t="shared" si="5"/>
        <v>0</v>
      </c>
      <c r="E31" s="10"/>
      <c r="F31" s="11">
        <f t="shared" si="6"/>
        <v>0</v>
      </c>
      <c r="G31" s="10"/>
      <c r="H31" s="11">
        <f t="shared" si="7"/>
        <v>0</v>
      </c>
      <c r="I31" s="58"/>
      <c r="J31" s="11">
        <f t="shared" si="8"/>
        <v>0</v>
      </c>
      <c r="K31" s="12">
        <f t="shared" si="9"/>
        <v>0</v>
      </c>
      <c r="L31" s="47"/>
    </row>
    <row r="32" spans="1:12" ht="12.75">
      <c r="A32" s="90"/>
      <c r="B32" s="96"/>
      <c r="C32" s="10"/>
      <c r="D32" s="11">
        <f t="shared" si="5"/>
        <v>0</v>
      </c>
      <c r="E32" s="10"/>
      <c r="F32" s="11">
        <f t="shared" si="6"/>
        <v>0</v>
      </c>
      <c r="G32" s="10"/>
      <c r="H32" s="11">
        <f t="shared" si="7"/>
        <v>0</v>
      </c>
      <c r="I32" s="58"/>
      <c r="J32" s="11">
        <f t="shared" si="8"/>
        <v>0</v>
      </c>
      <c r="K32" s="12">
        <f t="shared" si="9"/>
        <v>0</v>
      </c>
      <c r="L32" s="47"/>
    </row>
    <row r="33" spans="1:12" ht="12.75">
      <c r="A33" s="90"/>
      <c r="B33" s="96"/>
      <c r="C33" s="10"/>
      <c r="D33" s="11">
        <f t="shared" si="5"/>
        <v>0</v>
      </c>
      <c r="E33" s="10"/>
      <c r="F33" s="11">
        <f t="shared" si="6"/>
        <v>0</v>
      </c>
      <c r="G33" s="10"/>
      <c r="H33" s="11">
        <f t="shared" si="7"/>
        <v>0</v>
      </c>
      <c r="I33" s="58"/>
      <c r="J33" s="11">
        <f t="shared" si="8"/>
        <v>0</v>
      </c>
      <c r="K33" s="12">
        <f t="shared" si="9"/>
        <v>0</v>
      </c>
      <c r="L33" s="47"/>
    </row>
    <row r="34" spans="1:12" ht="12.75">
      <c r="A34" s="90"/>
      <c r="B34" s="96"/>
      <c r="C34" s="10"/>
      <c r="D34" s="11">
        <f t="shared" si="5"/>
        <v>0</v>
      </c>
      <c r="E34" s="10"/>
      <c r="F34" s="11">
        <f t="shared" si="6"/>
        <v>0</v>
      </c>
      <c r="G34" s="10"/>
      <c r="H34" s="11">
        <f t="shared" si="7"/>
        <v>0</v>
      </c>
      <c r="I34" s="58"/>
      <c r="J34" s="11">
        <f t="shared" si="8"/>
        <v>0</v>
      </c>
      <c r="K34" s="12">
        <f t="shared" si="9"/>
        <v>0</v>
      </c>
      <c r="L34" s="47"/>
    </row>
    <row r="35" spans="1:12" ht="12.75">
      <c r="A35" s="90"/>
      <c r="B35" s="96"/>
      <c r="C35" s="10"/>
      <c r="D35" s="11">
        <f t="shared" si="5"/>
        <v>0</v>
      </c>
      <c r="E35" s="10"/>
      <c r="F35" s="11">
        <f t="shared" si="6"/>
        <v>0</v>
      </c>
      <c r="G35" s="10"/>
      <c r="H35" s="11">
        <f t="shared" si="7"/>
        <v>0</v>
      </c>
      <c r="I35" s="58"/>
      <c r="J35" s="11">
        <f t="shared" si="8"/>
        <v>0</v>
      </c>
      <c r="K35" s="12">
        <f t="shared" si="9"/>
        <v>0</v>
      </c>
      <c r="L35" s="47"/>
    </row>
    <row r="36" spans="1:12" ht="12.75">
      <c r="A36" s="90"/>
      <c r="B36" s="96"/>
      <c r="C36" s="10"/>
      <c r="D36" s="11">
        <f t="shared" si="5"/>
        <v>0</v>
      </c>
      <c r="E36" s="10"/>
      <c r="F36" s="11">
        <f t="shared" si="6"/>
        <v>0</v>
      </c>
      <c r="G36" s="10"/>
      <c r="H36" s="11">
        <f t="shared" si="7"/>
        <v>0</v>
      </c>
      <c r="I36" s="58"/>
      <c r="J36" s="11">
        <f t="shared" si="8"/>
        <v>0</v>
      </c>
      <c r="K36" s="12">
        <f t="shared" si="9"/>
        <v>0</v>
      </c>
      <c r="L36" s="47"/>
    </row>
    <row r="37" spans="1:12" ht="12.75">
      <c r="A37" s="90"/>
      <c r="B37" s="96"/>
      <c r="C37" s="10"/>
      <c r="D37" s="11">
        <f t="shared" si="5"/>
        <v>0</v>
      </c>
      <c r="E37" s="10"/>
      <c r="F37" s="11">
        <f t="shared" si="6"/>
        <v>0</v>
      </c>
      <c r="G37" s="10"/>
      <c r="H37" s="11">
        <f t="shared" si="7"/>
        <v>0</v>
      </c>
      <c r="I37" s="58"/>
      <c r="J37" s="11">
        <f t="shared" si="8"/>
        <v>0</v>
      </c>
      <c r="K37" s="12">
        <f t="shared" si="9"/>
        <v>0</v>
      </c>
      <c r="L37" s="47"/>
    </row>
    <row r="38" spans="1:12" ht="12.75">
      <c r="A38" s="90"/>
      <c r="B38" s="96"/>
      <c r="C38" s="10"/>
      <c r="D38" s="11">
        <f t="shared" si="5"/>
        <v>0</v>
      </c>
      <c r="E38" s="10"/>
      <c r="F38" s="11">
        <f t="shared" si="6"/>
        <v>0</v>
      </c>
      <c r="G38" s="10"/>
      <c r="H38" s="11">
        <f t="shared" si="7"/>
        <v>0</v>
      </c>
      <c r="I38" s="58"/>
      <c r="J38" s="11">
        <f t="shared" si="8"/>
        <v>0</v>
      </c>
      <c r="K38" s="12">
        <f t="shared" si="9"/>
        <v>0</v>
      </c>
      <c r="L38" s="47"/>
    </row>
    <row r="39" spans="1:12" ht="13.5" thickBot="1">
      <c r="A39" s="91"/>
      <c r="B39" s="97"/>
      <c r="C39" s="77"/>
      <c r="D39" s="98">
        <f t="shared" si="5"/>
        <v>0</v>
      </c>
      <c r="E39" s="77"/>
      <c r="F39" s="98">
        <f t="shared" si="6"/>
        <v>0</v>
      </c>
      <c r="G39" s="77"/>
      <c r="H39" s="98">
        <f t="shared" si="7"/>
        <v>0</v>
      </c>
      <c r="I39" s="78">
        <v>0.14583333333333334</v>
      </c>
      <c r="J39" s="98">
        <f t="shared" si="8"/>
        <v>93.57823896185407</v>
      </c>
      <c r="K39" s="79">
        <f t="shared" si="9"/>
        <v>93.57823896185407</v>
      </c>
      <c r="L39" s="48"/>
    </row>
    <row r="40" ht="12.75">
      <c r="B40" s="2"/>
    </row>
    <row r="41" ht="12.75">
      <c r="B41" s="2"/>
    </row>
    <row r="42" ht="12.75">
      <c r="B42" s="2"/>
    </row>
  </sheetData>
  <sheetProtection/>
  <mergeCells count="5"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PageLayoutView="0" workbookViewId="0" topLeftCell="A1">
      <selection activeCell="J4" sqref="J4"/>
    </sheetView>
  </sheetViews>
  <sheetFormatPr defaultColWidth="9.140625" defaultRowHeight="12.75"/>
  <cols>
    <col min="1" max="1" width="22.7109375" style="0" customWidth="1"/>
    <col min="2" max="2" width="11.28125" style="4" customWidth="1"/>
    <col min="3" max="12" width="8.28125" style="4" customWidth="1"/>
  </cols>
  <sheetData>
    <row r="1" spans="1:12" ht="20.25">
      <c r="A1" s="21"/>
      <c r="B1" s="57"/>
      <c r="C1" s="166" t="s">
        <v>18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2.75" customHeight="1">
      <c r="A2" s="64"/>
      <c r="B2" s="160" t="s">
        <v>20</v>
      </c>
      <c r="C2" s="172" t="s">
        <v>12</v>
      </c>
      <c r="D2" s="172"/>
      <c r="E2" s="172" t="s">
        <v>1</v>
      </c>
      <c r="F2" s="172"/>
      <c r="G2" s="172" t="s">
        <v>17</v>
      </c>
      <c r="H2" s="172"/>
      <c r="I2" s="172" t="s">
        <v>14</v>
      </c>
      <c r="J2" s="172"/>
      <c r="K2" s="62"/>
      <c r="L2" s="63"/>
    </row>
    <row r="3" spans="1:12" s="1" customFormat="1" ht="13.5" thickBot="1">
      <c r="A3" s="64"/>
      <c r="B3" s="161"/>
      <c r="C3" s="70" t="s">
        <v>3</v>
      </c>
      <c r="D3" s="70" t="s">
        <v>0</v>
      </c>
      <c r="E3" s="70" t="s">
        <v>3</v>
      </c>
      <c r="F3" s="70" t="s">
        <v>0</v>
      </c>
      <c r="G3" s="70" t="s">
        <v>3</v>
      </c>
      <c r="H3" s="70" t="s">
        <v>0</v>
      </c>
      <c r="I3" s="70" t="s">
        <v>3</v>
      </c>
      <c r="J3" s="70" t="s">
        <v>0</v>
      </c>
      <c r="K3" s="61" t="s">
        <v>10</v>
      </c>
      <c r="L3" s="71" t="s">
        <v>11</v>
      </c>
    </row>
    <row r="4" spans="1:12" ht="12.75">
      <c r="A4" s="89" t="s">
        <v>40</v>
      </c>
      <c r="B4" s="92" t="s">
        <v>34</v>
      </c>
      <c r="C4" s="80">
        <v>9.33</v>
      </c>
      <c r="D4" s="81">
        <f aca="true" t="shared" si="0" ref="D4:D10">IF(C4&gt;0,(POWER(0.709898575,C4)*2743.307084),0)</f>
        <v>112.18529777821168</v>
      </c>
      <c r="E4" s="80">
        <v>398</v>
      </c>
      <c r="F4" s="81">
        <f aca="true" t="shared" si="1" ref="F4:F10">IF(E4&gt;0,(POWER(1.007169875,E4)*7.425996867),0)</f>
        <v>127.53818457589854</v>
      </c>
      <c r="G4" s="80">
        <v>53.64</v>
      </c>
      <c r="H4" s="81">
        <f aca="true" t="shared" si="2" ref="H4:H10">IF(G4&gt;0,(POWER(1.043162266,G4)*23.17384952),0)</f>
        <v>223.55914461554366</v>
      </c>
      <c r="I4" s="82">
        <v>0.12430555555555556</v>
      </c>
      <c r="J4" s="81">
        <f aca="true" t="shared" si="3" ref="J4:J10">IF(I4&gt;0,(POWER(0.987247128,(HOUR(I4)*60+MINUTE(I4)))*1128.839495),0)</f>
        <v>113.46568454837228</v>
      </c>
      <c r="K4" s="83">
        <f aca="true" t="shared" si="4" ref="K4:K10">SUM(D4,F4,H4,J4)</f>
        <v>576.7483115180262</v>
      </c>
      <c r="L4" s="36">
        <v>1</v>
      </c>
    </row>
    <row r="5" spans="1:12" ht="12.75">
      <c r="A5" s="90" t="s">
        <v>28</v>
      </c>
      <c r="B5" s="93" t="s">
        <v>23</v>
      </c>
      <c r="C5" s="8">
        <v>8.79</v>
      </c>
      <c r="D5" s="7">
        <f t="shared" si="0"/>
        <v>134.98637685216696</v>
      </c>
      <c r="E5" s="8">
        <v>422</v>
      </c>
      <c r="F5" s="7">
        <f t="shared" si="1"/>
        <v>151.39296206691787</v>
      </c>
      <c r="G5" s="8">
        <v>38.59</v>
      </c>
      <c r="H5" s="7">
        <f t="shared" si="2"/>
        <v>118.35777977111084</v>
      </c>
      <c r="I5" s="86">
        <v>0.13055555555555556</v>
      </c>
      <c r="J5" s="7">
        <f t="shared" si="3"/>
        <v>101.08749826234668</v>
      </c>
      <c r="K5" s="9">
        <f t="shared" si="4"/>
        <v>505.8246169525423</v>
      </c>
      <c r="L5" s="37">
        <v>2</v>
      </c>
    </row>
    <row r="6" spans="1:12" ht="12.75">
      <c r="A6" s="90" t="s">
        <v>27</v>
      </c>
      <c r="B6" s="93" t="s">
        <v>23</v>
      </c>
      <c r="C6" s="8">
        <v>9.14</v>
      </c>
      <c r="D6" s="7">
        <f t="shared" si="0"/>
        <v>119.73156170475245</v>
      </c>
      <c r="E6" s="8">
        <v>420</v>
      </c>
      <c r="F6" s="7">
        <f t="shared" si="1"/>
        <v>149.24515164210138</v>
      </c>
      <c r="G6" s="8">
        <v>35.56</v>
      </c>
      <c r="H6" s="7">
        <f t="shared" si="2"/>
        <v>104.13354338744853</v>
      </c>
      <c r="I6" s="86">
        <v>0.12638888888888888</v>
      </c>
      <c r="J6" s="7">
        <f t="shared" si="3"/>
        <v>109.17976988612516</v>
      </c>
      <c r="K6" s="9">
        <f t="shared" si="4"/>
        <v>482.2900266204275</v>
      </c>
      <c r="L6" s="145">
        <v>3</v>
      </c>
    </row>
    <row r="7" spans="1:12" ht="12.75">
      <c r="A7" s="90" t="s">
        <v>58</v>
      </c>
      <c r="B7" s="93" t="s">
        <v>33</v>
      </c>
      <c r="C7" s="8">
        <v>9.87</v>
      </c>
      <c r="D7" s="7">
        <f t="shared" si="0"/>
        <v>93.23563852202173</v>
      </c>
      <c r="E7" s="8">
        <v>394</v>
      </c>
      <c r="F7" s="7">
        <f t="shared" si="1"/>
        <v>123.94508839872707</v>
      </c>
      <c r="G7" s="8">
        <v>31.3</v>
      </c>
      <c r="H7" s="7">
        <f t="shared" si="2"/>
        <v>86.97845405670571</v>
      </c>
      <c r="I7" s="86">
        <v>0.12013888888888889</v>
      </c>
      <c r="J7" s="7">
        <f t="shared" si="3"/>
        <v>122.54885660354026</v>
      </c>
      <c r="K7" s="9">
        <f t="shared" si="4"/>
        <v>426.70803758099476</v>
      </c>
      <c r="L7" s="37">
        <v>4</v>
      </c>
    </row>
    <row r="8" spans="1:12" ht="12.75">
      <c r="A8" s="90" t="s">
        <v>86</v>
      </c>
      <c r="B8" s="93" t="s">
        <v>31</v>
      </c>
      <c r="C8" s="8">
        <v>10.2</v>
      </c>
      <c r="D8" s="7">
        <f t="shared" si="0"/>
        <v>83.26773087433928</v>
      </c>
      <c r="E8" s="8">
        <v>377</v>
      </c>
      <c r="F8" s="7">
        <f t="shared" si="1"/>
        <v>109.76982132510082</v>
      </c>
      <c r="G8" s="8">
        <v>38.05</v>
      </c>
      <c r="H8" s="7">
        <f t="shared" si="2"/>
        <v>115.6875970706603</v>
      </c>
      <c r="I8" s="86">
        <v>0.15</v>
      </c>
      <c r="J8" s="7">
        <f t="shared" si="3"/>
        <v>70.57031578205546</v>
      </c>
      <c r="K8" s="9">
        <f t="shared" si="4"/>
        <v>379.2954650521558</v>
      </c>
      <c r="L8" s="145">
        <v>5</v>
      </c>
    </row>
    <row r="9" spans="1:12" ht="12.75">
      <c r="A9" s="90" t="s">
        <v>39</v>
      </c>
      <c r="B9" s="93" t="s">
        <v>34</v>
      </c>
      <c r="C9" s="8">
        <v>9.73</v>
      </c>
      <c r="D9" s="7">
        <f t="shared" si="0"/>
        <v>97.81702876664698</v>
      </c>
      <c r="E9" s="8">
        <v>372</v>
      </c>
      <c r="F9" s="7">
        <f t="shared" si="1"/>
        <v>105.91789004563968</v>
      </c>
      <c r="G9" s="8">
        <v>26.18</v>
      </c>
      <c r="H9" s="7">
        <f t="shared" si="2"/>
        <v>70.05677074101798</v>
      </c>
      <c r="I9" s="86">
        <v>0.13472222222222222</v>
      </c>
      <c r="J9" s="7">
        <f t="shared" si="3"/>
        <v>93.59501595944069</v>
      </c>
      <c r="K9" s="9">
        <f t="shared" si="4"/>
        <v>367.3867055127453</v>
      </c>
      <c r="L9" s="37">
        <v>6</v>
      </c>
    </row>
    <row r="10" spans="1:12" ht="12.75">
      <c r="A10" s="90" t="s">
        <v>85</v>
      </c>
      <c r="B10" s="93" t="s">
        <v>31</v>
      </c>
      <c r="C10" s="8">
        <v>10.2</v>
      </c>
      <c r="D10" s="7">
        <f t="shared" si="0"/>
        <v>83.26773087433928</v>
      </c>
      <c r="E10" s="8">
        <v>288</v>
      </c>
      <c r="F10" s="7">
        <f t="shared" si="1"/>
        <v>58.1219567246274</v>
      </c>
      <c r="G10" s="8">
        <v>27.97</v>
      </c>
      <c r="H10" s="7">
        <f t="shared" si="2"/>
        <v>75.56139380484501</v>
      </c>
      <c r="I10" s="86">
        <v>0.12708333333333333</v>
      </c>
      <c r="J10" s="7">
        <f t="shared" si="3"/>
        <v>107.78741425577793</v>
      </c>
      <c r="K10" s="9">
        <f t="shared" si="4"/>
        <v>324.7384956595896</v>
      </c>
      <c r="L10" s="145">
        <v>7</v>
      </c>
    </row>
    <row r="11" spans="1:12" ht="12.75">
      <c r="A11" s="90"/>
      <c r="B11" s="93"/>
      <c r="C11" s="8"/>
      <c r="D11" s="7">
        <f aca="true" t="shared" si="5" ref="D11:D36">IF(C11&gt;0,(POWER(0.709898575,C11)*2743.307084),0)</f>
        <v>0</v>
      </c>
      <c r="E11" s="8"/>
      <c r="F11" s="7">
        <f aca="true" t="shared" si="6" ref="F11:F36">IF(E11&gt;0,(POWER(1.007169875,E11)*7.425996867),0)</f>
        <v>0</v>
      </c>
      <c r="G11" s="8"/>
      <c r="H11" s="7">
        <f aca="true" t="shared" si="7" ref="H11:H36">IF(G11&gt;0,(POWER(1.043162266,G11)*23.17384952),0)</f>
        <v>0</v>
      </c>
      <c r="I11" s="86"/>
      <c r="J11" s="7">
        <f aca="true" t="shared" si="8" ref="J11:J36">IF(I11&gt;0,(POWER(0.987247128,(HOUR(I11)*60+MINUTE(I11)))*1128.839495),0)</f>
        <v>0</v>
      </c>
      <c r="K11" s="9">
        <f aca="true" t="shared" si="9" ref="K11:K36">SUM(D11,F11,H11,J11)</f>
        <v>0</v>
      </c>
      <c r="L11" s="37"/>
    </row>
    <row r="12" spans="1:12" ht="12.75">
      <c r="A12" s="90"/>
      <c r="B12" s="93"/>
      <c r="C12" s="8"/>
      <c r="D12" s="7">
        <f t="shared" si="5"/>
        <v>0</v>
      </c>
      <c r="E12" s="8"/>
      <c r="F12" s="7">
        <f t="shared" si="6"/>
        <v>0</v>
      </c>
      <c r="G12" s="8"/>
      <c r="H12" s="7">
        <f t="shared" si="7"/>
        <v>0</v>
      </c>
      <c r="I12" s="86"/>
      <c r="J12" s="7">
        <f t="shared" si="8"/>
        <v>0</v>
      </c>
      <c r="K12" s="9">
        <f t="shared" si="9"/>
        <v>0</v>
      </c>
      <c r="L12" s="37"/>
    </row>
    <row r="13" spans="1:12" ht="12.75">
      <c r="A13" s="90"/>
      <c r="B13" s="93"/>
      <c r="C13" s="8"/>
      <c r="D13" s="7">
        <f t="shared" si="5"/>
        <v>0</v>
      </c>
      <c r="E13" s="8"/>
      <c r="F13" s="7">
        <f t="shared" si="6"/>
        <v>0</v>
      </c>
      <c r="G13" s="8"/>
      <c r="H13" s="7">
        <f t="shared" si="7"/>
        <v>0</v>
      </c>
      <c r="I13" s="86"/>
      <c r="J13" s="7">
        <f t="shared" si="8"/>
        <v>0</v>
      </c>
      <c r="K13" s="9">
        <f t="shared" si="9"/>
        <v>0</v>
      </c>
      <c r="L13" s="37"/>
    </row>
    <row r="14" spans="1:12" ht="12.75">
      <c r="A14" s="90"/>
      <c r="B14" s="93"/>
      <c r="C14" s="8"/>
      <c r="D14" s="7">
        <f t="shared" si="5"/>
        <v>0</v>
      </c>
      <c r="E14" s="8"/>
      <c r="F14" s="7">
        <f t="shared" si="6"/>
        <v>0</v>
      </c>
      <c r="G14" s="8"/>
      <c r="H14" s="7">
        <f t="shared" si="7"/>
        <v>0</v>
      </c>
      <c r="I14" s="86"/>
      <c r="J14" s="7">
        <f t="shared" si="8"/>
        <v>0</v>
      </c>
      <c r="K14" s="9">
        <f t="shared" si="9"/>
        <v>0</v>
      </c>
      <c r="L14" s="37"/>
    </row>
    <row r="15" spans="1:12" ht="12.75">
      <c r="A15" s="90"/>
      <c r="B15" s="93"/>
      <c r="C15" s="8"/>
      <c r="D15" s="7">
        <f t="shared" si="5"/>
        <v>0</v>
      </c>
      <c r="E15" s="8"/>
      <c r="F15" s="7">
        <f t="shared" si="6"/>
        <v>0</v>
      </c>
      <c r="G15" s="8"/>
      <c r="H15" s="7">
        <f t="shared" si="7"/>
        <v>0</v>
      </c>
      <c r="I15" s="86"/>
      <c r="J15" s="7">
        <f t="shared" si="8"/>
        <v>0</v>
      </c>
      <c r="K15" s="9">
        <f t="shared" si="9"/>
        <v>0</v>
      </c>
      <c r="L15" s="37"/>
    </row>
    <row r="16" spans="1:12" ht="12.75">
      <c r="A16" s="90"/>
      <c r="B16" s="93"/>
      <c r="C16" s="8"/>
      <c r="D16" s="7">
        <f t="shared" si="5"/>
        <v>0</v>
      </c>
      <c r="E16" s="8"/>
      <c r="F16" s="7">
        <f t="shared" si="6"/>
        <v>0</v>
      </c>
      <c r="G16" s="8"/>
      <c r="H16" s="7">
        <f t="shared" si="7"/>
        <v>0</v>
      </c>
      <c r="I16" s="86"/>
      <c r="J16" s="7">
        <f t="shared" si="8"/>
        <v>0</v>
      </c>
      <c r="K16" s="9">
        <f t="shared" si="9"/>
        <v>0</v>
      </c>
      <c r="L16" s="37"/>
    </row>
    <row r="17" spans="1:12" ht="12.75">
      <c r="A17" s="90"/>
      <c r="B17" s="93"/>
      <c r="C17" s="8"/>
      <c r="D17" s="7">
        <f t="shared" si="5"/>
        <v>0</v>
      </c>
      <c r="E17" s="8"/>
      <c r="F17" s="7">
        <f t="shared" si="6"/>
        <v>0</v>
      </c>
      <c r="G17" s="8"/>
      <c r="H17" s="7">
        <f t="shared" si="7"/>
        <v>0</v>
      </c>
      <c r="I17" s="86"/>
      <c r="J17" s="7">
        <f t="shared" si="8"/>
        <v>0</v>
      </c>
      <c r="K17" s="9">
        <f t="shared" si="9"/>
        <v>0</v>
      </c>
      <c r="L17" s="37"/>
    </row>
    <row r="18" spans="1:12" ht="12.75">
      <c r="A18" s="90"/>
      <c r="B18" s="93"/>
      <c r="C18" s="8"/>
      <c r="D18" s="7">
        <f t="shared" si="5"/>
        <v>0</v>
      </c>
      <c r="E18" s="8"/>
      <c r="F18" s="7">
        <f t="shared" si="6"/>
        <v>0</v>
      </c>
      <c r="G18" s="8"/>
      <c r="H18" s="7">
        <f t="shared" si="7"/>
        <v>0</v>
      </c>
      <c r="I18" s="86"/>
      <c r="J18" s="7">
        <f t="shared" si="8"/>
        <v>0</v>
      </c>
      <c r="K18" s="9">
        <f t="shared" si="9"/>
        <v>0</v>
      </c>
      <c r="L18" s="37"/>
    </row>
    <row r="19" spans="1:12" ht="12.75">
      <c r="A19" s="90"/>
      <c r="B19" s="93"/>
      <c r="C19" s="8"/>
      <c r="D19" s="7">
        <f t="shared" si="5"/>
        <v>0</v>
      </c>
      <c r="E19" s="8"/>
      <c r="F19" s="7">
        <f t="shared" si="6"/>
        <v>0</v>
      </c>
      <c r="G19" s="8"/>
      <c r="H19" s="7">
        <f t="shared" si="7"/>
        <v>0</v>
      </c>
      <c r="I19" s="86"/>
      <c r="J19" s="7">
        <f t="shared" si="8"/>
        <v>0</v>
      </c>
      <c r="K19" s="9">
        <f t="shared" si="9"/>
        <v>0</v>
      </c>
      <c r="L19" s="37"/>
    </row>
    <row r="20" spans="1:12" ht="12.75">
      <c r="A20" s="90"/>
      <c r="B20" s="93"/>
      <c r="C20" s="8"/>
      <c r="D20" s="7">
        <f t="shared" si="5"/>
        <v>0</v>
      </c>
      <c r="E20" s="8"/>
      <c r="F20" s="7">
        <f t="shared" si="6"/>
        <v>0</v>
      </c>
      <c r="G20" s="8"/>
      <c r="H20" s="7">
        <f t="shared" si="7"/>
        <v>0</v>
      </c>
      <c r="I20" s="86"/>
      <c r="J20" s="7">
        <f t="shared" si="8"/>
        <v>0</v>
      </c>
      <c r="K20" s="9">
        <f t="shared" si="9"/>
        <v>0</v>
      </c>
      <c r="L20" s="37"/>
    </row>
    <row r="21" spans="1:12" ht="12.75">
      <c r="A21" s="90"/>
      <c r="B21" s="93"/>
      <c r="C21" s="8"/>
      <c r="D21" s="7">
        <f t="shared" si="5"/>
        <v>0</v>
      </c>
      <c r="E21" s="8"/>
      <c r="F21" s="7">
        <f t="shared" si="6"/>
        <v>0</v>
      </c>
      <c r="G21" s="8"/>
      <c r="H21" s="7">
        <f t="shared" si="7"/>
        <v>0</v>
      </c>
      <c r="I21" s="86"/>
      <c r="J21" s="7">
        <f t="shared" si="8"/>
        <v>0</v>
      </c>
      <c r="K21" s="9">
        <f t="shared" si="9"/>
        <v>0</v>
      </c>
      <c r="L21" s="37"/>
    </row>
    <row r="22" spans="1:12" ht="12.75">
      <c r="A22" s="90"/>
      <c r="B22" s="93"/>
      <c r="C22" s="8"/>
      <c r="D22" s="7">
        <f t="shared" si="5"/>
        <v>0</v>
      </c>
      <c r="E22" s="8"/>
      <c r="F22" s="7">
        <f t="shared" si="6"/>
        <v>0</v>
      </c>
      <c r="G22" s="8"/>
      <c r="H22" s="7">
        <f t="shared" si="7"/>
        <v>0</v>
      </c>
      <c r="I22" s="86"/>
      <c r="J22" s="7">
        <f t="shared" si="8"/>
        <v>0</v>
      </c>
      <c r="K22" s="9">
        <f t="shared" si="9"/>
        <v>0</v>
      </c>
      <c r="L22" s="37"/>
    </row>
    <row r="23" spans="1:12" ht="12.75">
      <c r="A23" s="90"/>
      <c r="B23" s="93"/>
      <c r="C23" s="8"/>
      <c r="D23" s="7">
        <f t="shared" si="5"/>
        <v>0</v>
      </c>
      <c r="E23" s="8"/>
      <c r="F23" s="7">
        <f t="shared" si="6"/>
        <v>0</v>
      </c>
      <c r="G23" s="8"/>
      <c r="H23" s="7">
        <f t="shared" si="7"/>
        <v>0</v>
      </c>
      <c r="I23" s="86"/>
      <c r="J23" s="7">
        <f t="shared" si="8"/>
        <v>0</v>
      </c>
      <c r="K23" s="9">
        <f t="shared" si="9"/>
        <v>0</v>
      </c>
      <c r="L23" s="37"/>
    </row>
    <row r="24" spans="1:12" ht="12.75">
      <c r="A24" s="90"/>
      <c r="B24" s="93"/>
      <c r="C24" s="8"/>
      <c r="D24" s="7">
        <f t="shared" si="5"/>
        <v>0</v>
      </c>
      <c r="E24" s="8"/>
      <c r="F24" s="7">
        <f t="shared" si="6"/>
        <v>0</v>
      </c>
      <c r="G24" s="8"/>
      <c r="H24" s="7">
        <f t="shared" si="7"/>
        <v>0</v>
      </c>
      <c r="I24" s="86"/>
      <c r="J24" s="7">
        <f t="shared" si="8"/>
        <v>0</v>
      </c>
      <c r="K24" s="9">
        <f t="shared" si="9"/>
        <v>0</v>
      </c>
      <c r="L24" s="37"/>
    </row>
    <row r="25" spans="1:12" ht="12.75">
      <c r="A25" s="90"/>
      <c r="B25" s="93"/>
      <c r="C25" s="8"/>
      <c r="D25" s="7">
        <f t="shared" si="5"/>
        <v>0</v>
      </c>
      <c r="E25" s="8"/>
      <c r="F25" s="7">
        <f t="shared" si="6"/>
        <v>0</v>
      </c>
      <c r="G25" s="8"/>
      <c r="H25" s="7">
        <f t="shared" si="7"/>
        <v>0</v>
      </c>
      <c r="I25" s="86"/>
      <c r="J25" s="7">
        <f t="shared" si="8"/>
        <v>0</v>
      </c>
      <c r="K25" s="9">
        <f t="shared" si="9"/>
        <v>0</v>
      </c>
      <c r="L25" s="37"/>
    </row>
    <row r="26" spans="1:12" ht="12.75">
      <c r="A26" s="90"/>
      <c r="B26" s="93"/>
      <c r="C26" s="8"/>
      <c r="D26" s="7">
        <f t="shared" si="5"/>
        <v>0</v>
      </c>
      <c r="E26" s="8"/>
      <c r="F26" s="7">
        <f t="shared" si="6"/>
        <v>0</v>
      </c>
      <c r="G26" s="8"/>
      <c r="H26" s="7">
        <f t="shared" si="7"/>
        <v>0</v>
      </c>
      <c r="I26" s="86"/>
      <c r="J26" s="7">
        <f t="shared" si="8"/>
        <v>0</v>
      </c>
      <c r="K26" s="9">
        <f t="shared" si="9"/>
        <v>0</v>
      </c>
      <c r="L26" s="37"/>
    </row>
    <row r="27" spans="1:12" ht="12.75">
      <c r="A27" s="90"/>
      <c r="B27" s="93"/>
      <c r="C27" s="8"/>
      <c r="D27" s="7">
        <f t="shared" si="5"/>
        <v>0</v>
      </c>
      <c r="E27" s="8"/>
      <c r="F27" s="7">
        <f t="shared" si="6"/>
        <v>0</v>
      </c>
      <c r="G27" s="8"/>
      <c r="H27" s="7">
        <f t="shared" si="7"/>
        <v>0</v>
      </c>
      <c r="I27" s="86"/>
      <c r="J27" s="7">
        <f t="shared" si="8"/>
        <v>0</v>
      </c>
      <c r="K27" s="9">
        <f t="shared" si="9"/>
        <v>0</v>
      </c>
      <c r="L27" s="37"/>
    </row>
    <row r="28" spans="1:12" ht="12.75">
      <c r="A28" s="90"/>
      <c r="B28" s="93"/>
      <c r="C28" s="8"/>
      <c r="D28" s="7">
        <f t="shared" si="5"/>
        <v>0</v>
      </c>
      <c r="E28" s="8"/>
      <c r="F28" s="7">
        <f t="shared" si="6"/>
        <v>0</v>
      </c>
      <c r="G28" s="8"/>
      <c r="H28" s="7">
        <f t="shared" si="7"/>
        <v>0</v>
      </c>
      <c r="I28" s="86"/>
      <c r="J28" s="7">
        <f t="shared" si="8"/>
        <v>0</v>
      </c>
      <c r="K28" s="9">
        <f t="shared" si="9"/>
        <v>0</v>
      </c>
      <c r="L28" s="37"/>
    </row>
    <row r="29" spans="1:12" ht="12.75">
      <c r="A29" s="90"/>
      <c r="B29" s="93"/>
      <c r="C29" s="8"/>
      <c r="D29" s="7">
        <f t="shared" si="5"/>
        <v>0</v>
      </c>
      <c r="E29" s="8"/>
      <c r="F29" s="7">
        <f t="shared" si="6"/>
        <v>0</v>
      </c>
      <c r="G29" s="8"/>
      <c r="H29" s="7">
        <f t="shared" si="7"/>
        <v>0</v>
      </c>
      <c r="I29" s="86"/>
      <c r="J29" s="7">
        <f t="shared" si="8"/>
        <v>0</v>
      </c>
      <c r="K29" s="9">
        <f t="shared" si="9"/>
        <v>0</v>
      </c>
      <c r="L29" s="37"/>
    </row>
    <row r="30" spans="1:12" ht="12.75">
      <c r="A30" s="90"/>
      <c r="B30" s="93"/>
      <c r="C30" s="8"/>
      <c r="D30" s="7">
        <f t="shared" si="5"/>
        <v>0</v>
      </c>
      <c r="E30" s="8"/>
      <c r="F30" s="7">
        <f t="shared" si="6"/>
        <v>0</v>
      </c>
      <c r="G30" s="8"/>
      <c r="H30" s="7">
        <f t="shared" si="7"/>
        <v>0</v>
      </c>
      <c r="I30" s="86"/>
      <c r="J30" s="7">
        <f t="shared" si="8"/>
        <v>0</v>
      </c>
      <c r="K30" s="9">
        <f t="shared" si="9"/>
        <v>0</v>
      </c>
      <c r="L30" s="37"/>
    </row>
    <row r="31" spans="1:12" ht="12.75">
      <c r="A31" s="90"/>
      <c r="B31" s="93"/>
      <c r="C31" s="8"/>
      <c r="D31" s="7">
        <f t="shared" si="5"/>
        <v>0</v>
      </c>
      <c r="E31" s="8"/>
      <c r="F31" s="7">
        <f t="shared" si="6"/>
        <v>0</v>
      </c>
      <c r="G31" s="8"/>
      <c r="H31" s="7">
        <f t="shared" si="7"/>
        <v>0</v>
      </c>
      <c r="I31" s="86"/>
      <c r="J31" s="7">
        <f t="shared" si="8"/>
        <v>0</v>
      </c>
      <c r="K31" s="9">
        <f t="shared" si="9"/>
        <v>0</v>
      </c>
      <c r="L31" s="37"/>
    </row>
    <row r="32" spans="1:12" ht="12.75">
      <c r="A32" s="90"/>
      <c r="B32" s="93"/>
      <c r="C32" s="8"/>
      <c r="D32" s="7">
        <f t="shared" si="5"/>
        <v>0</v>
      </c>
      <c r="E32" s="8"/>
      <c r="F32" s="7">
        <f t="shared" si="6"/>
        <v>0</v>
      </c>
      <c r="G32" s="8"/>
      <c r="H32" s="7">
        <f t="shared" si="7"/>
        <v>0</v>
      </c>
      <c r="I32" s="86"/>
      <c r="J32" s="7">
        <f t="shared" si="8"/>
        <v>0</v>
      </c>
      <c r="K32" s="9">
        <f t="shared" si="9"/>
        <v>0</v>
      </c>
      <c r="L32" s="37"/>
    </row>
    <row r="33" spans="1:12" ht="12.75">
      <c r="A33" s="90"/>
      <c r="B33" s="93"/>
      <c r="C33" s="8"/>
      <c r="D33" s="7">
        <f t="shared" si="5"/>
        <v>0</v>
      </c>
      <c r="E33" s="8"/>
      <c r="F33" s="7">
        <f t="shared" si="6"/>
        <v>0</v>
      </c>
      <c r="G33" s="8"/>
      <c r="H33" s="7">
        <f t="shared" si="7"/>
        <v>0</v>
      </c>
      <c r="I33" s="86"/>
      <c r="J33" s="7">
        <f t="shared" si="8"/>
        <v>0</v>
      </c>
      <c r="K33" s="9">
        <f t="shared" si="9"/>
        <v>0</v>
      </c>
      <c r="L33" s="37"/>
    </row>
    <row r="34" spans="1:12" ht="12.75">
      <c r="A34" s="90"/>
      <c r="B34" s="93"/>
      <c r="C34" s="8"/>
      <c r="D34" s="7">
        <f t="shared" si="5"/>
        <v>0</v>
      </c>
      <c r="E34" s="8"/>
      <c r="F34" s="7">
        <f t="shared" si="6"/>
        <v>0</v>
      </c>
      <c r="G34" s="8"/>
      <c r="H34" s="7">
        <f t="shared" si="7"/>
        <v>0</v>
      </c>
      <c r="I34" s="86"/>
      <c r="J34" s="7">
        <f t="shared" si="8"/>
        <v>0</v>
      </c>
      <c r="K34" s="9">
        <f t="shared" si="9"/>
        <v>0</v>
      </c>
      <c r="L34" s="37"/>
    </row>
    <row r="35" spans="1:12" ht="12.75">
      <c r="A35" s="90"/>
      <c r="B35" s="93"/>
      <c r="C35" s="8"/>
      <c r="D35" s="7">
        <f t="shared" si="5"/>
        <v>0</v>
      </c>
      <c r="E35" s="8"/>
      <c r="F35" s="7">
        <f t="shared" si="6"/>
        <v>0</v>
      </c>
      <c r="G35" s="8"/>
      <c r="H35" s="7">
        <f t="shared" si="7"/>
        <v>0</v>
      </c>
      <c r="I35" s="86"/>
      <c r="J35" s="7">
        <f t="shared" si="8"/>
        <v>0</v>
      </c>
      <c r="K35" s="9">
        <f t="shared" si="9"/>
        <v>0</v>
      </c>
      <c r="L35" s="37"/>
    </row>
    <row r="36" spans="1:12" ht="13.5" thickBot="1">
      <c r="A36" s="91"/>
      <c r="B36" s="94"/>
      <c r="C36" s="84"/>
      <c r="D36" s="87">
        <f t="shared" si="5"/>
        <v>0</v>
      </c>
      <c r="E36" s="84"/>
      <c r="F36" s="87">
        <f t="shared" si="6"/>
        <v>0</v>
      </c>
      <c r="G36" s="84"/>
      <c r="H36" s="87">
        <f t="shared" si="7"/>
        <v>0</v>
      </c>
      <c r="I36" s="88"/>
      <c r="J36" s="87">
        <f t="shared" si="8"/>
        <v>0</v>
      </c>
      <c r="K36" s="85">
        <f t="shared" si="9"/>
        <v>0</v>
      </c>
      <c r="L36" s="4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</sheetData>
  <sheetProtection/>
  <mergeCells count="5">
    <mergeCell ref="C1:L1"/>
    <mergeCell ref="C2:D2"/>
    <mergeCell ref="E2:F2"/>
    <mergeCell ref="G2:H2"/>
    <mergeCell ref="I2:J2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slanina.j</dc:creator>
  <cp:keywords/>
  <dc:description/>
  <cp:lastModifiedBy>Kozáková</cp:lastModifiedBy>
  <cp:lastPrinted>2011-06-13T05:33:52Z</cp:lastPrinted>
  <dcterms:created xsi:type="dcterms:W3CDTF">2007-06-08T05:49:20Z</dcterms:created>
  <dcterms:modified xsi:type="dcterms:W3CDTF">2012-05-04T05:22:31Z</dcterms:modified>
  <cp:category/>
  <cp:version/>
  <cp:contentType/>
  <cp:contentStatus/>
</cp:coreProperties>
</file>